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filterPrivacy="1"/>
  <xr:revisionPtr revIDLastSave="0" documentId="13_ncr:1_{935F0960-E42A-4ABB-B4DE-177AF81A0585}" xr6:coauthVersionLast="36" xr6:coauthVersionMax="36" xr10:uidLastSave="{00000000-0000-0000-0000-000000000000}"/>
  <bookViews>
    <workbookView xWindow="0" yWindow="0" windowWidth="28800" windowHeight="11880" xr2:uid="{00000000-000D-0000-FFFF-FFFF00000000}"/>
  </bookViews>
  <sheets>
    <sheet name="CONSOLIDADO LEGITIMIDAD" sheetId="1" r:id="rId1"/>
    <sheet name="Riesgo 1" sheetId="28" r:id="rId2"/>
    <sheet name="Riesgo 2" sheetId="29" r:id="rId3"/>
    <sheet name="Riesgo 3" sheetId="30" r:id="rId4"/>
    <sheet name="Riesgo 4" sheetId="31" r:id="rId5"/>
    <sheet name="Riesgo 5" sheetId="32" r:id="rId6"/>
    <sheet name="Riesgo 6" sheetId="33" r:id="rId7"/>
    <sheet name="Riesgo 7" sheetId="34" r:id="rId8"/>
    <sheet name="Riesgo 8" sheetId="35" r:id="rId9"/>
    <sheet name="Riesgo 9" sheetId="36" r:id="rId10"/>
    <sheet name="Riesgo 10" sheetId="37" r:id="rId11"/>
    <sheet name="Riesgo 11" sheetId="38" r:id="rId12"/>
    <sheet name="Riesgo 12" sheetId="40" r:id="rId13"/>
    <sheet name="Riesgo 13" sheetId="41" r:id="rId14"/>
    <sheet name="Riesgo 14" sheetId="42" r:id="rId15"/>
    <sheet name="Riesgo 15" sheetId="43" r:id="rId16"/>
    <sheet name="Riesgo 16" sheetId="44" r:id="rId17"/>
    <sheet name="Riesgo 17" sheetId="58" r:id="rId18"/>
    <sheet name="Riesgo 18" sheetId="59" r:id="rId19"/>
    <sheet name="Riesgo 19" sheetId="60" r:id="rId20"/>
    <sheet name="Riesgo 20" sheetId="61"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xlnm._FilterDatabase" localSheetId="0" hidden="1">'CONSOLIDADO LEGITIMIDAD'!$B$4:$N$24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80" i="38" l="1"/>
  <c r="V80" i="38"/>
  <c r="U80" i="38"/>
  <c r="Y79" i="38"/>
  <c r="V79" i="38"/>
  <c r="U79" i="38"/>
  <c r="Y78" i="38"/>
  <c r="V78" i="38"/>
  <c r="U78" i="38"/>
  <c r="Y77" i="38"/>
  <c r="V77" i="38"/>
  <c r="U77" i="38"/>
  <c r="Y76" i="38"/>
  <c r="V76" i="38"/>
  <c r="U76" i="38"/>
  <c r="Y75" i="38"/>
  <c r="V75" i="38"/>
  <c r="U75" i="38"/>
  <c r="Y74" i="38"/>
  <c r="V74" i="38"/>
  <c r="U74" i="38"/>
  <c r="J74" i="38"/>
  <c r="K74" i="38" s="1"/>
  <c r="G74" i="38"/>
  <c r="Y73" i="38"/>
  <c r="V73" i="38"/>
  <c r="U73" i="38"/>
  <c r="Y72" i="38"/>
  <c r="V72" i="38"/>
  <c r="U72" i="38"/>
  <c r="Y71" i="38"/>
  <c r="V71" i="38"/>
  <c r="U71" i="38"/>
  <c r="Y70" i="38"/>
  <c r="V70" i="38"/>
  <c r="U70" i="38"/>
  <c r="Y69" i="38"/>
  <c r="V69" i="38"/>
  <c r="U69" i="38"/>
  <c r="Y68" i="38"/>
  <c r="V68" i="38"/>
  <c r="U68" i="38"/>
  <c r="Y67" i="38"/>
  <c r="V67" i="38"/>
  <c r="U67" i="38"/>
  <c r="J67" i="38"/>
  <c r="K67" i="38" s="1"/>
  <c r="G67" i="38"/>
  <c r="Y66" i="38"/>
  <c r="V66" i="38"/>
  <c r="U66" i="38"/>
  <c r="Y65" i="38"/>
  <c r="V65" i="38"/>
  <c r="U65" i="38"/>
  <c r="Y64" i="38"/>
  <c r="V64" i="38"/>
  <c r="U64" i="38"/>
  <c r="Y63" i="38"/>
  <c r="V63" i="38"/>
  <c r="U63" i="38"/>
  <c r="Y62" i="38"/>
  <c r="V62" i="38"/>
  <c r="U62" i="38"/>
  <c r="Y61" i="38"/>
  <c r="V61" i="38"/>
  <c r="U61" i="38"/>
  <c r="Y60" i="38"/>
  <c r="V60" i="38"/>
  <c r="U60" i="38"/>
  <c r="J60" i="38"/>
  <c r="K60" i="38" s="1"/>
  <c r="G60" i="38"/>
  <c r="Y59" i="38"/>
  <c r="V59" i="38"/>
  <c r="U59" i="38"/>
  <c r="Y58" i="38"/>
  <c r="V58" i="38"/>
  <c r="AC59" i="38" s="1"/>
  <c r="AE59" i="38" s="1"/>
  <c r="U58" i="38"/>
  <c r="Y57" i="38"/>
  <c r="V57" i="38"/>
  <c r="U57" i="38"/>
  <c r="Y56" i="38"/>
  <c r="V56" i="38"/>
  <c r="U56" i="38"/>
  <c r="Y55" i="38"/>
  <c r="V55" i="38"/>
  <c r="U55" i="38"/>
  <c r="Y54" i="38"/>
  <c r="V54" i="38"/>
  <c r="U54" i="38"/>
  <c r="Y53" i="38"/>
  <c r="V53" i="38"/>
  <c r="AG53" i="38" s="1"/>
  <c r="U53" i="38"/>
  <c r="J53" i="38"/>
  <c r="K53" i="38" s="1"/>
  <c r="G53" i="38"/>
  <c r="Y52" i="38"/>
  <c r="V52" i="38"/>
  <c r="U52" i="38"/>
  <c r="Y51" i="38"/>
  <c r="V51" i="38"/>
  <c r="AC52" i="38" s="1"/>
  <c r="AE52" i="38" s="1"/>
  <c r="U51" i="38"/>
  <c r="Y50" i="38"/>
  <c r="V50" i="38"/>
  <c r="U50" i="38"/>
  <c r="Y49" i="38"/>
  <c r="V49" i="38"/>
  <c r="U49" i="38"/>
  <c r="Y48" i="38"/>
  <c r="V48" i="38"/>
  <c r="U48" i="38"/>
  <c r="Y47" i="38"/>
  <c r="V47" i="38"/>
  <c r="U47" i="38"/>
  <c r="Y46" i="38"/>
  <c r="V46" i="38"/>
  <c r="U46" i="38"/>
  <c r="J46" i="38"/>
  <c r="K46" i="38" s="1"/>
  <c r="G46" i="38"/>
  <c r="Y45" i="38"/>
  <c r="V45" i="38"/>
  <c r="U45" i="38"/>
  <c r="Y44" i="38"/>
  <c r="V44" i="38"/>
  <c r="U44" i="38"/>
  <c r="Y43" i="38"/>
  <c r="V43" i="38"/>
  <c r="U43" i="38"/>
  <c r="Y42" i="38"/>
  <c r="V42" i="38"/>
  <c r="U42" i="38"/>
  <c r="Y41" i="38"/>
  <c r="V41" i="38"/>
  <c r="U41" i="38"/>
  <c r="Y40" i="38"/>
  <c r="V40" i="38"/>
  <c r="U40" i="38"/>
  <c r="Y39" i="38"/>
  <c r="V39" i="38"/>
  <c r="U39" i="38"/>
  <c r="K39" i="38"/>
  <c r="J39" i="38"/>
  <c r="G39" i="38"/>
  <c r="Y38" i="38"/>
  <c r="V38" i="38"/>
  <c r="U38" i="38"/>
  <c r="Y37" i="38"/>
  <c r="V37" i="38"/>
  <c r="AC38" i="38" s="1"/>
  <c r="AE38" i="38" s="1"/>
  <c r="U37" i="38"/>
  <c r="Y36" i="38"/>
  <c r="V36" i="38"/>
  <c r="U36" i="38"/>
  <c r="Y35" i="38"/>
  <c r="V35" i="38"/>
  <c r="AC36" i="38" s="1"/>
  <c r="AE36" i="38" s="1"/>
  <c r="U35" i="38"/>
  <c r="Y34" i="38"/>
  <c r="V34" i="38"/>
  <c r="U34" i="38"/>
  <c r="Y33" i="38"/>
  <c r="V33" i="38"/>
  <c r="U33" i="38"/>
  <c r="Y32" i="38"/>
  <c r="V32" i="38"/>
  <c r="AG38" i="38" s="1"/>
  <c r="U32" i="38"/>
  <c r="J32" i="38"/>
  <c r="K32" i="38" s="1"/>
  <c r="G32" i="38"/>
  <c r="Y31" i="38"/>
  <c r="V31" i="38"/>
  <c r="AG36" i="38" s="1"/>
  <c r="U31" i="38"/>
  <c r="Y30" i="38"/>
  <c r="V30" i="38"/>
  <c r="AC31" i="38" s="1"/>
  <c r="AE31" i="38" s="1"/>
  <c r="U30" i="38"/>
  <c r="Y29" i="38"/>
  <c r="V29" i="38"/>
  <c r="U29" i="38"/>
  <c r="Y28" i="38"/>
  <c r="V28" i="38"/>
  <c r="AC29" i="38" s="1"/>
  <c r="AE29" i="38" s="1"/>
  <c r="U28" i="38"/>
  <c r="Y27" i="38"/>
  <c r="V27" i="38"/>
  <c r="U27" i="38"/>
  <c r="Y26" i="38"/>
  <c r="V26" i="38"/>
  <c r="U26" i="38"/>
  <c r="Y25" i="38"/>
  <c r="V25" i="38"/>
  <c r="U25" i="38"/>
  <c r="J25" i="38"/>
  <c r="K25" i="38" s="1"/>
  <c r="G25" i="38"/>
  <c r="Y24" i="38"/>
  <c r="V24" i="38"/>
  <c r="AG30" i="38" s="1"/>
  <c r="U24" i="38"/>
  <c r="Y23" i="38"/>
  <c r="V23" i="38"/>
  <c r="AG29" i="38" s="1"/>
  <c r="U23" i="38"/>
  <c r="Y22" i="38"/>
  <c r="V22" i="38"/>
  <c r="U22" i="38"/>
  <c r="Y21" i="38"/>
  <c r="V21" i="38"/>
  <c r="AC22" i="38" s="1"/>
  <c r="AE22" i="38" s="1"/>
  <c r="U21" i="38"/>
  <c r="Y20" i="38"/>
  <c r="V20" i="38"/>
  <c r="U20" i="38"/>
  <c r="Y19" i="38"/>
  <c r="V19" i="38"/>
  <c r="U19" i="38"/>
  <c r="Y18" i="38"/>
  <c r="V18" i="38"/>
  <c r="U18" i="38"/>
  <c r="J18" i="38"/>
  <c r="K18" i="38" s="1"/>
  <c r="G18" i="38"/>
  <c r="Y17" i="38"/>
  <c r="V17" i="38"/>
  <c r="AG23" i="38" s="1"/>
  <c r="U17" i="38"/>
  <c r="Y16" i="38"/>
  <c r="V16" i="38"/>
  <c r="U16" i="38"/>
  <c r="Y15" i="38"/>
  <c r="V15" i="38"/>
  <c r="U15" i="38"/>
  <c r="Y14" i="38"/>
  <c r="V14" i="38"/>
  <c r="U14" i="38"/>
  <c r="Y13" i="38"/>
  <c r="V13" i="38"/>
  <c r="U13" i="38"/>
  <c r="Y12" i="38"/>
  <c r="V12" i="38"/>
  <c r="U12" i="38"/>
  <c r="Y11" i="38"/>
  <c r="V11" i="38"/>
  <c r="AG15" i="38" s="1"/>
  <c r="U11" i="38"/>
  <c r="J11" i="38"/>
  <c r="K11" i="38" s="1"/>
  <c r="G11" i="38"/>
  <c r="AC79" i="38" l="1"/>
  <c r="AE79" i="38" s="1"/>
  <c r="AC69" i="38"/>
  <c r="AE69" i="38" s="1"/>
  <c r="AC62" i="38"/>
  <c r="AE62" i="38" s="1"/>
  <c r="AC44" i="38"/>
  <c r="AE44" i="38" s="1"/>
  <c r="AC66" i="38"/>
  <c r="AE66" i="38" s="1"/>
  <c r="AC76" i="38"/>
  <c r="AE76" i="38" s="1"/>
  <c r="AC72" i="38"/>
  <c r="AE72" i="38" s="1"/>
  <c r="AC65" i="38"/>
  <c r="AE65" i="38" s="1"/>
  <c r="AC43" i="38"/>
  <c r="AE43" i="38" s="1"/>
  <c r="AC55" i="38"/>
  <c r="AE55" i="38" s="1"/>
  <c r="AG43" i="38"/>
  <c r="AC48" i="38"/>
  <c r="AE48" i="38" s="1"/>
  <c r="AC58" i="38"/>
  <c r="AE58" i="38" s="1"/>
  <c r="AC80" i="38"/>
  <c r="AE80" i="38" s="1"/>
  <c r="AC51" i="38"/>
  <c r="AE51" i="38" s="1"/>
  <c r="AC73" i="38"/>
  <c r="AE73" i="38" s="1"/>
  <c r="AG80" i="38"/>
  <c r="AC42" i="38"/>
  <c r="AE42" i="38" s="1"/>
  <c r="AC45" i="38"/>
  <c r="AE45" i="38" s="1"/>
  <c r="AC49" i="38"/>
  <c r="AE49" i="38" s="1"/>
  <c r="AC56" i="38"/>
  <c r="AE56" i="38" s="1"/>
  <c r="AG64" i="38"/>
  <c r="AG71" i="38"/>
  <c r="AG78" i="38"/>
  <c r="AG52" i="38"/>
  <c r="AG66" i="38"/>
  <c r="AG51" i="38"/>
  <c r="AG46" i="38"/>
  <c r="AC50" i="38"/>
  <c r="AE50" i="38" s="1"/>
  <c r="AC57" i="38"/>
  <c r="AE57" i="38" s="1"/>
  <c r="AG60" i="38"/>
  <c r="AC64" i="38"/>
  <c r="AE64" i="38" s="1"/>
  <c r="AC71" i="38"/>
  <c r="AE71" i="38" s="1"/>
  <c r="AG74" i="38"/>
  <c r="AC78" i="38"/>
  <c r="AE78" i="38" s="1"/>
  <c r="AG57" i="38"/>
  <c r="AC16" i="38"/>
  <c r="AE16" i="38" s="1"/>
  <c r="AC17" i="38"/>
  <c r="AE17" i="38" s="1"/>
  <c r="AC21" i="38"/>
  <c r="AE21" i="38" s="1"/>
  <c r="AC28" i="38"/>
  <c r="AE28" i="38" s="1"/>
  <c r="AC35" i="38"/>
  <c r="AE35" i="38" s="1"/>
  <c r="AG24" i="38"/>
  <c r="AC23" i="38"/>
  <c r="AE23" i="38" s="1"/>
  <c r="AC30" i="38"/>
  <c r="AE30" i="38" s="1"/>
  <c r="AC37" i="38"/>
  <c r="AE37" i="38" s="1"/>
  <c r="AG14" i="38"/>
  <c r="AG28" i="38"/>
  <c r="AG37" i="38"/>
  <c r="AG42" i="38"/>
  <c r="AG47" i="38"/>
  <c r="AG56" i="38"/>
  <c r="AG61" i="38"/>
  <c r="AG65" i="38"/>
  <c r="AG70" i="38"/>
  <c r="AG75" i="38"/>
  <c r="AG79" i="38"/>
  <c r="AC39" i="38"/>
  <c r="AC53" i="38"/>
  <c r="AC67" i="38"/>
  <c r="AC25" i="38"/>
  <c r="AG17" i="38"/>
  <c r="AG22" i="38"/>
  <c r="AG31" i="38"/>
  <c r="AG45" i="38"/>
  <c r="AG50" i="38"/>
  <c r="AC54" i="38"/>
  <c r="AE54" i="38" s="1"/>
  <c r="AG55" i="38"/>
  <c r="AG59" i="38"/>
  <c r="AC63" i="38"/>
  <c r="AE63" i="38" s="1"/>
  <c r="AC68" i="38"/>
  <c r="AE68" i="38" s="1"/>
  <c r="AG69" i="38"/>
  <c r="AG73" i="38"/>
  <c r="AC77" i="38"/>
  <c r="AE77" i="38" s="1"/>
  <c r="AC15" i="38"/>
  <c r="AE15" i="38" s="1"/>
  <c r="AG16" i="38"/>
  <c r="AG21" i="38"/>
  <c r="AC24" i="38"/>
  <c r="AE24" i="38" s="1"/>
  <c r="AG35" i="38"/>
  <c r="AG44" i="38"/>
  <c r="AG49" i="38"/>
  <c r="AG54" i="38"/>
  <c r="AG58" i="38"/>
  <c r="AG63" i="38"/>
  <c r="AG68" i="38"/>
  <c r="AG72" i="38"/>
  <c r="AG77" i="38"/>
  <c r="AC11" i="38"/>
  <c r="AC18" i="38"/>
  <c r="AC32" i="38"/>
  <c r="AC46" i="38"/>
  <c r="AC60" i="38"/>
  <c r="AC74" i="38"/>
  <c r="AC14" i="38"/>
  <c r="AE14" i="38" s="1"/>
  <c r="AC47" i="38"/>
  <c r="AE47" i="38" s="1"/>
  <c r="AG48" i="38"/>
  <c r="AC61" i="38"/>
  <c r="AE61" i="38" s="1"/>
  <c r="AG62" i="38"/>
  <c r="AC70" i="38"/>
  <c r="AE70" i="38" s="1"/>
  <c r="AC75" i="38"/>
  <c r="AE75" i="38" s="1"/>
  <c r="AG76" i="38"/>
  <c r="AF53" i="38" l="1"/>
  <c r="AF60" i="38"/>
  <c r="AF46" i="38"/>
  <c r="AF74" i="38"/>
  <c r="AE18" i="38"/>
  <c r="AC19" i="38" s="1"/>
  <c r="AE19" i="38" s="1"/>
  <c r="AC20" i="38" s="1"/>
  <c r="AE20" i="38" s="1"/>
  <c r="AE39" i="38"/>
  <c r="AC40" i="38" s="1"/>
  <c r="AE40" i="38" s="1"/>
  <c r="AC41" i="38" s="1"/>
  <c r="AE41" i="38" s="1"/>
  <c r="AD74" i="38"/>
  <c r="AE74" i="38"/>
  <c r="AD60" i="38"/>
  <c r="AE60" i="38"/>
  <c r="AE25" i="38"/>
  <c r="AC26" i="38" s="1"/>
  <c r="AE26" i="38" s="1"/>
  <c r="AC27" i="38" s="1"/>
  <c r="AE27" i="38" s="1"/>
  <c r="AD25" i="38"/>
  <c r="AD46" i="38"/>
  <c r="AE46" i="38"/>
  <c r="AE53" i="38"/>
  <c r="AD53" i="38"/>
  <c r="AE32" i="38"/>
  <c r="AC33" i="38" s="1"/>
  <c r="AE33" i="38" s="1"/>
  <c r="AC34" i="38" s="1"/>
  <c r="AE34" i="38" s="1"/>
  <c r="AE67" i="38"/>
  <c r="AD67" i="38"/>
  <c r="AE11" i="38"/>
  <c r="AC12" i="38" s="1"/>
  <c r="AE12" i="38" s="1"/>
  <c r="AC13" i="38" s="1"/>
  <c r="AE13" i="38" s="1"/>
  <c r="AD11" i="38"/>
  <c r="AH53" i="38" l="1"/>
  <c r="AH60" i="38"/>
  <c r="AD39" i="38"/>
  <c r="AH46" i="38"/>
  <c r="AH74" i="38"/>
  <c r="AD18" i="38"/>
  <c r="AD32" i="38"/>
  <c r="M60" i="38" l="1"/>
  <c r="N60" i="38" s="1"/>
  <c r="M11" i="38"/>
  <c r="N11" i="38" s="1"/>
  <c r="M46" i="38"/>
  <c r="N46" i="38" s="1"/>
  <c r="M74" i="38"/>
  <c r="N74" i="38" s="1"/>
  <c r="M25" i="38"/>
  <c r="N25" i="38" s="1"/>
  <c r="M32" i="38"/>
  <c r="N32" i="38" s="1"/>
  <c r="M53" i="38"/>
  <c r="N53" i="38" s="1"/>
  <c r="M18" i="38"/>
  <c r="N18" i="38" s="1"/>
  <c r="M67" i="38"/>
  <c r="N67" i="38" s="1"/>
  <c r="M39" i="38"/>
  <c r="N39" i="38" s="1"/>
  <c r="P32" i="38" l="1"/>
  <c r="O32" i="38"/>
  <c r="AG32" i="38" s="1"/>
  <c r="P25" i="38"/>
  <c r="O25" i="38"/>
  <c r="AG25" i="38" s="1"/>
  <c r="P53" i="38"/>
  <c r="O53" i="38"/>
  <c r="P74" i="38"/>
  <c r="O74" i="38"/>
  <c r="P46" i="38"/>
  <c r="O46" i="38"/>
  <c r="P18" i="38"/>
  <c r="O18" i="38"/>
  <c r="AG18" i="38" s="1"/>
  <c r="P11" i="38"/>
  <c r="O11" i="38"/>
  <c r="AG11" i="38" s="1"/>
  <c r="P39" i="38"/>
  <c r="O39" i="38"/>
  <c r="AG39" i="38" s="1"/>
  <c r="P67" i="38"/>
  <c r="O67" i="38"/>
  <c r="AG67" i="38" s="1"/>
  <c r="AF67" i="38" s="1"/>
  <c r="AH67" i="38" s="1"/>
  <c r="P60" i="38"/>
  <c r="O60" i="38"/>
  <c r="AG40" i="38" l="1"/>
  <c r="AG41" i="38" s="1"/>
  <c r="AG12" i="38"/>
  <c r="AG13" i="38" s="1"/>
  <c r="AG19" i="38"/>
  <c r="AG20" i="38" s="1"/>
  <c r="AG26" i="38"/>
  <c r="AG27" i="38" s="1"/>
  <c r="AG33" i="38"/>
  <c r="AG34" i="38" s="1"/>
  <c r="AF32" i="38" s="1"/>
  <c r="AH32" i="38" s="1"/>
  <c r="AF25" i="38" l="1"/>
  <c r="AH25" i="38" s="1"/>
  <c r="AF18" i="38"/>
  <c r="AH18" i="38" s="1"/>
  <c r="AF11" i="38"/>
  <c r="AH11" i="38" s="1"/>
  <c r="AF39" i="38"/>
  <c r="AH39" i="38" s="1"/>
  <c r="Y80" i="35" l="1"/>
  <c r="V80" i="35"/>
  <c r="U80" i="35"/>
  <c r="Y79" i="35"/>
  <c r="V79" i="35"/>
  <c r="AC80" i="35" s="1"/>
  <c r="AE80" i="35" s="1"/>
  <c r="U79" i="35"/>
  <c r="Y78" i="35"/>
  <c r="V78" i="35"/>
  <c r="U78" i="35"/>
  <c r="Y77" i="35"/>
  <c r="V77" i="35"/>
  <c r="AC78" i="35" s="1"/>
  <c r="AE78" i="35" s="1"/>
  <c r="U77" i="35"/>
  <c r="Y76" i="35"/>
  <c r="V76" i="35"/>
  <c r="AC77" i="35" s="1"/>
  <c r="AE77" i="35" s="1"/>
  <c r="U76" i="35"/>
  <c r="Y75" i="35"/>
  <c r="V75" i="35"/>
  <c r="U75" i="35"/>
  <c r="Y74" i="35"/>
  <c r="V74" i="35"/>
  <c r="U74" i="35"/>
  <c r="J74" i="35"/>
  <c r="K74" i="35" s="1"/>
  <c r="G74" i="35"/>
  <c r="Y73" i="35"/>
  <c r="V73" i="35"/>
  <c r="U73" i="35"/>
  <c r="Y72" i="35"/>
  <c r="V72" i="35"/>
  <c r="AC73" i="35" s="1"/>
  <c r="AE73" i="35" s="1"/>
  <c r="U72" i="35"/>
  <c r="Y71" i="35"/>
  <c r="V71" i="35"/>
  <c r="U71" i="35"/>
  <c r="Y70" i="35"/>
  <c r="V70" i="35"/>
  <c r="AC71" i="35" s="1"/>
  <c r="AE71" i="35" s="1"/>
  <c r="U70" i="35"/>
  <c r="Y69" i="35"/>
  <c r="V69" i="35"/>
  <c r="AG71" i="35" s="1"/>
  <c r="U69" i="35"/>
  <c r="Y68" i="35"/>
  <c r="V68" i="35"/>
  <c r="U68" i="35"/>
  <c r="Y67" i="35"/>
  <c r="V67" i="35"/>
  <c r="U67" i="35"/>
  <c r="J67" i="35"/>
  <c r="G67" i="35"/>
  <c r="Y66" i="35"/>
  <c r="V66" i="35"/>
  <c r="U66" i="35"/>
  <c r="Y65" i="35"/>
  <c r="V65" i="35"/>
  <c r="AC66" i="35" s="1"/>
  <c r="AE66" i="35" s="1"/>
  <c r="U65" i="35"/>
  <c r="Y64" i="35"/>
  <c r="V64" i="35"/>
  <c r="AC65" i="35" s="1"/>
  <c r="AE65" i="35" s="1"/>
  <c r="U64" i="35"/>
  <c r="Y63" i="35"/>
  <c r="V63" i="35"/>
  <c r="U63" i="35"/>
  <c r="Y62" i="35"/>
  <c r="V62" i="35"/>
  <c r="AC63" i="35" s="1"/>
  <c r="AE63" i="35" s="1"/>
  <c r="U62" i="35"/>
  <c r="Y61" i="35"/>
  <c r="V61" i="35"/>
  <c r="U61" i="35"/>
  <c r="Y60" i="35"/>
  <c r="V60" i="35"/>
  <c r="U60" i="35"/>
  <c r="J60" i="35"/>
  <c r="K60" i="35" s="1"/>
  <c r="G60" i="35"/>
  <c r="Y59" i="35"/>
  <c r="V59" i="35"/>
  <c r="U59" i="35"/>
  <c r="Y58" i="35"/>
  <c r="V58" i="35"/>
  <c r="AC59" i="35" s="1"/>
  <c r="AE59" i="35" s="1"/>
  <c r="U58" i="35"/>
  <c r="Y57" i="35"/>
  <c r="V57" i="35"/>
  <c r="AC58" i="35" s="1"/>
  <c r="AE58" i="35" s="1"/>
  <c r="U57" i="35"/>
  <c r="Y56" i="35"/>
  <c r="V56" i="35"/>
  <c r="U56" i="35"/>
  <c r="Y55" i="35"/>
  <c r="V55" i="35"/>
  <c r="AC56" i="35" s="1"/>
  <c r="AE56" i="35" s="1"/>
  <c r="U55" i="35"/>
  <c r="Y54" i="35"/>
  <c r="V54" i="35"/>
  <c r="AC55" i="35" s="1"/>
  <c r="AE55" i="35" s="1"/>
  <c r="U54" i="35"/>
  <c r="Y53" i="35"/>
  <c r="V53" i="35"/>
  <c r="U53" i="35"/>
  <c r="J53" i="35"/>
  <c r="K53" i="35" s="1"/>
  <c r="G53" i="35"/>
  <c r="Y52" i="35"/>
  <c r="V52" i="35"/>
  <c r="U52" i="35"/>
  <c r="Y51" i="35"/>
  <c r="V51" i="35"/>
  <c r="AC52" i="35" s="1"/>
  <c r="AE52" i="35" s="1"/>
  <c r="U51" i="35"/>
  <c r="Y50" i="35"/>
  <c r="V50" i="35"/>
  <c r="AC51" i="35" s="1"/>
  <c r="AE51" i="35" s="1"/>
  <c r="U50" i="35"/>
  <c r="Y49" i="35"/>
  <c r="V49" i="35"/>
  <c r="U49" i="35"/>
  <c r="Y48" i="35"/>
  <c r="V48" i="35"/>
  <c r="AC49" i="35" s="1"/>
  <c r="AE49" i="35" s="1"/>
  <c r="U48" i="35"/>
  <c r="Y47" i="35"/>
  <c r="V47" i="35"/>
  <c r="AC48" i="35" s="1"/>
  <c r="AE48" i="35" s="1"/>
  <c r="U47" i="35"/>
  <c r="Y46" i="35"/>
  <c r="V46" i="35"/>
  <c r="U46" i="35"/>
  <c r="J46" i="35"/>
  <c r="K46" i="35" s="1"/>
  <c r="G46" i="35"/>
  <c r="Y45" i="35"/>
  <c r="V45" i="35"/>
  <c r="AG50" i="35" s="1"/>
  <c r="U45" i="35"/>
  <c r="Y44" i="35"/>
  <c r="V44" i="35"/>
  <c r="U44" i="35"/>
  <c r="Y43" i="35"/>
  <c r="V43" i="35"/>
  <c r="AC44" i="35" s="1"/>
  <c r="AE44" i="35" s="1"/>
  <c r="U43" i="35"/>
  <c r="Y42" i="35"/>
  <c r="V42" i="35"/>
  <c r="U42" i="35"/>
  <c r="Y41" i="35"/>
  <c r="V41" i="35"/>
  <c r="AC42" i="35" s="1"/>
  <c r="AE42" i="35" s="1"/>
  <c r="U41" i="35"/>
  <c r="Y40" i="35"/>
  <c r="V40" i="35"/>
  <c r="AC41" i="35" s="1"/>
  <c r="AE41" i="35" s="1"/>
  <c r="U40" i="35"/>
  <c r="Y39" i="35"/>
  <c r="V39" i="35"/>
  <c r="U39" i="35"/>
  <c r="J39" i="35"/>
  <c r="K39" i="35" s="1"/>
  <c r="G39" i="35"/>
  <c r="AC38" i="35"/>
  <c r="AE38" i="35" s="1"/>
  <c r="Y38" i="35"/>
  <c r="V38" i="35"/>
  <c r="U38" i="35"/>
  <c r="Y37" i="35"/>
  <c r="V37" i="35"/>
  <c r="U37" i="35"/>
  <c r="Y36" i="35"/>
  <c r="V36" i="35"/>
  <c r="AC37" i="35" s="1"/>
  <c r="AE37" i="35" s="1"/>
  <c r="U36" i="35"/>
  <c r="Y35" i="35"/>
  <c r="V35" i="35"/>
  <c r="AC36" i="35" s="1"/>
  <c r="AE36" i="35" s="1"/>
  <c r="U35" i="35"/>
  <c r="Y34" i="35"/>
  <c r="V34" i="35"/>
  <c r="AC35" i="35" s="1"/>
  <c r="AE35" i="35" s="1"/>
  <c r="U34" i="35"/>
  <c r="Y33" i="35"/>
  <c r="V33" i="35"/>
  <c r="U33" i="35"/>
  <c r="Y32" i="35"/>
  <c r="V32" i="35"/>
  <c r="AG38" i="35" s="1"/>
  <c r="U32" i="35"/>
  <c r="J32" i="35"/>
  <c r="K32" i="35" s="1"/>
  <c r="G32" i="35"/>
  <c r="Y31" i="35"/>
  <c r="V31" i="35"/>
  <c r="AG36" i="35" s="1"/>
  <c r="U31" i="35"/>
  <c r="Y30" i="35"/>
  <c r="V30" i="35"/>
  <c r="U30" i="35"/>
  <c r="Y29" i="35"/>
  <c r="V29" i="35"/>
  <c r="U29" i="35"/>
  <c r="Y28" i="35"/>
  <c r="V28" i="35"/>
  <c r="U28" i="35"/>
  <c r="Y27" i="35"/>
  <c r="V27" i="35"/>
  <c r="U27" i="35"/>
  <c r="Y26" i="35"/>
  <c r="V26" i="35"/>
  <c r="U26" i="35"/>
  <c r="Y25" i="35"/>
  <c r="V25" i="35"/>
  <c r="U25" i="35"/>
  <c r="J25" i="35"/>
  <c r="K25" i="35" s="1"/>
  <c r="G25" i="35"/>
  <c r="Y24" i="35"/>
  <c r="V24" i="35"/>
  <c r="U24" i="35"/>
  <c r="Y23" i="35"/>
  <c r="V23" i="35"/>
  <c r="U23" i="35"/>
  <c r="Y22" i="35"/>
  <c r="V22" i="35"/>
  <c r="U22" i="35"/>
  <c r="Y21" i="35"/>
  <c r="V21" i="35"/>
  <c r="U21" i="35"/>
  <c r="Y20" i="35"/>
  <c r="V20" i="35"/>
  <c r="U20" i="35"/>
  <c r="Y19" i="35"/>
  <c r="V19" i="35"/>
  <c r="U19" i="35"/>
  <c r="Y18" i="35"/>
  <c r="V18" i="35"/>
  <c r="AG24" i="35" s="1"/>
  <c r="U18" i="35"/>
  <c r="J18" i="35"/>
  <c r="K18" i="35" s="1"/>
  <c r="G18" i="35"/>
  <c r="Y17" i="35"/>
  <c r="V17" i="35"/>
  <c r="U17" i="35"/>
  <c r="Y16" i="35"/>
  <c r="V16" i="35"/>
  <c r="U16" i="35"/>
  <c r="Y15" i="35"/>
  <c r="V15" i="35"/>
  <c r="U15" i="35"/>
  <c r="Y14" i="35"/>
  <c r="V14" i="35"/>
  <c r="U14" i="35"/>
  <c r="Y13" i="35"/>
  <c r="V13" i="35"/>
  <c r="U13" i="35"/>
  <c r="Y12" i="35"/>
  <c r="V12" i="35"/>
  <c r="U12" i="35"/>
  <c r="Y11" i="35"/>
  <c r="V11" i="35"/>
  <c r="U11" i="35"/>
  <c r="K11" i="35"/>
  <c r="J11" i="35"/>
  <c r="G11" i="35"/>
  <c r="AG80" i="35" l="1"/>
  <c r="AG43" i="35"/>
  <c r="AC50" i="35"/>
  <c r="AE50" i="35" s="1"/>
  <c r="AC57" i="35"/>
  <c r="AE57" i="35" s="1"/>
  <c r="AC69" i="35"/>
  <c r="AE69" i="35" s="1"/>
  <c r="AC79" i="35"/>
  <c r="AE79" i="35" s="1"/>
  <c r="AC43" i="35"/>
  <c r="AE43" i="35" s="1"/>
  <c r="AC62" i="35"/>
  <c r="AE62" i="35" s="1"/>
  <c r="AC72" i="35"/>
  <c r="AE72" i="35" s="1"/>
  <c r="AG66" i="35"/>
  <c r="AC45" i="35"/>
  <c r="AE45" i="35" s="1"/>
  <c r="AG52" i="35"/>
  <c r="AG57" i="35"/>
  <c r="AC64" i="35"/>
  <c r="AE64" i="35" s="1"/>
  <c r="AC76" i="35"/>
  <c r="AE76" i="35" s="1"/>
  <c r="AG15" i="35"/>
  <c r="AG23" i="35"/>
  <c r="AC23" i="35"/>
  <c r="AE23" i="35" s="1"/>
  <c r="AC16" i="35"/>
  <c r="AE16" i="35" s="1"/>
  <c r="AC31" i="35"/>
  <c r="AE31" i="35" s="1"/>
  <c r="AC17" i="35"/>
  <c r="AE17" i="35" s="1"/>
  <c r="AG37" i="35"/>
  <c r="AG42" i="35"/>
  <c r="AG47" i="35"/>
  <c r="AG51" i="35"/>
  <c r="AG56" i="35"/>
  <c r="AG61" i="35"/>
  <c r="AG65" i="35"/>
  <c r="AG70" i="35"/>
  <c r="AG75" i="35"/>
  <c r="AG79" i="35"/>
  <c r="AC25" i="35"/>
  <c r="AC39" i="35"/>
  <c r="AG46" i="35"/>
  <c r="AC53" i="35"/>
  <c r="AG60" i="35"/>
  <c r="K67" i="35"/>
  <c r="AC67" i="35" s="1"/>
  <c r="AG74" i="35"/>
  <c r="AC11" i="35"/>
  <c r="AG17" i="35"/>
  <c r="AG31" i="35"/>
  <c r="AC40" i="35"/>
  <c r="AE40" i="35" s="1"/>
  <c r="AG41" i="35"/>
  <c r="AG45" i="35"/>
  <c r="AC54" i="35"/>
  <c r="AE54" i="35" s="1"/>
  <c r="AG55" i="35"/>
  <c r="AG59" i="35"/>
  <c r="AG64" i="35"/>
  <c r="AC68" i="35"/>
  <c r="AE68" i="35" s="1"/>
  <c r="AG69" i="35"/>
  <c r="AG73" i="35"/>
  <c r="AG78" i="35"/>
  <c r="AG16" i="35"/>
  <c r="AC24" i="35"/>
  <c r="AE24" i="35" s="1"/>
  <c r="AG35" i="35"/>
  <c r="AG40" i="35"/>
  <c r="AG44" i="35"/>
  <c r="AG49" i="35"/>
  <c r="AG54" i="35"/>
  <c r="AG58" i="35"/>
  <c r="AG63" i="35"/>
  <c r="AG68" i="35"/>
  <c r="AG72" i="35"/>
  <c r="AG77" i="35"/>
  <c r="AC15" i="35"/>
  <c r="AE15" i="35" s="1"/>
  <c r="AC18" i="35"/>
  <c r="AC32" i="35"/>
  <c r="AG39" i="35"/>
  <c r="AF39" i="35" s="1"/>
  <c r="AC46" i="35"/>
  <c r="AG53" i="35"/>
  <c r="AC60" i="35"/>
  <c r="AC74" i="35"/>
  <c r="AC47" i="35"/>
  <c r="AE47" i="35" s="1"/>
  <c r="AG48" i="35"/>
  <c r="AC61" i="35"/>
  <c r="AE61" i="35" s="1"/>
  <c r="AG62" i="35"/>
  <c r="AC70" i="35"/>
  <c r="AE70" i="35" s="1"/>
  <c r="AC75" i="35"/>
  <c r="AE75" i="35" s="1"/>
  <c r="AG76" i="35"/>
  <c r="AF46" i="35" l="1"/>
  <c r="AD74" i="35"/>
  <c r="AE74" i="35"/>
  <c r="AD60" i="35"/>
  <c r="AE60" i="35"/>
  <c r="AF60" i="35"/>
  <c r="AE25" i="35"/>
  <c r="AC26" i="35" s="1"/>
  <c r="AE26" i="35" s="1"/>
  <c r="AC27" i="35" s="1"/>
  <c r="AE27" i="35" s="1"/>
  <c r="AC28" i="35" s="1"/>
  <c r="AE28" i="35" s="1"/>
  <c r="AC29" i="35" s="1"/>
  <c r="AE29" i="35" s="1"/>
  <c r="AC30" i="35" s="1"/>
  <c r="AE30" i="35" s="1"/>
  <c r="AF53" i="35"/>
  <c r="AD46" i="35"/>
  <c r="AH46" i="35" s="1"/>
  <c r="AE46" i="35"/>
  <c r="AE53" i="35"/>
  <c r="AD53" i="35"/>
  <c r="AH53" i="35" s="1"/>
  <c r="AE11" i="35"/>
  <c r="AC12" i="35" s="1"/>
  <c r="AE12" i="35" s="1"/>
  <c r="AC13" i="35" s="1"/>
  <c r="AE13" i="35" s="1"/>
  <c r="AC14" i="35" s="1"/>
  <c r="AE14" i="35" s="1"/>
  <c r="AF74" i="35"/>
  <c r="AE32" i="35"/>
  <c r="AC33" i="35" s="1"/>
  <c r="AE33" i="35" s="1"/>
  <c r="AC34" i="35" s="1"/>
  <c r="AE34" i="35" s="1"/>
  <c r="AE18" i="35"/>
  <c r="AC19" i="35" s="1"/>
  <c r="AE19" i="35" s="1"/>
  <c r="AC20" i="35" s="1"/>
  <c r="AE20" i="35" s="1"/>
  <c r="AC21" i="35" s="1"/>
  <c r="AE21" i="35" s="1"/>
  <c r="AC22" i="35" s="1"/>
  <c r="AE22" i="35" s="1"/>
  <c r="AE39" i="35"/>
  <c r="AD39" i="35"/>
  <c r="AH39" i="35" s="1"/>
  <c r="AE67" i="35"/>
  <c r="AD67" i="35"/>
  <c r="AH60" i="35" l="1"/>
  <c r="AH74" i="35"/>
  <c r="AD25" i="35"/>
  <c r="AD11" i="35"/>
  <c r="AD32" i="35"/>
  <c r="AD18" i="35"/>
  <c r="M46" i="35" l="1"/>
  <c r="N46" i="35" s="1"/>
  <c r="M53" i="35"/>
  <c r="N53" i="35" s="1"/>
  <c r="M74" i="35"/>
  <c r="N74" i="35" s="1"/>
  <c r="M60" i="35"/>
  <c r="N60" i="35" s="1"/>
  <c r="M32" i="35"/>
  <c r="N32" i="35" s="1"/>
  <c r="M39" i="35"/>
  <c r="N39" i="35" s="1"/>
  <c r="M11" i="35"/>
  <c r="N11" i="35" s="1"/>
  <c r="M18" i="35"/>
  <c r="N18" i="35" s="1"/>
  <c r="M67" i="35"/>
  <c r="N67" i="35" s="1"/>
  <c r="M25" i="35"/>
  <c r="N25" i="35" s="1"/>
  <c r="O18" i="35" l="1"/>
  <c r="AG18" i="35" s="1"/>
  <c r="P18" i="35"/>
  <c r="P11" i="35"/>
  <c r="O11" i="35"/>
  <c r="AG11" i="35" s="1"/>
  <c r="O32" i="35"/>
  <c r="AG32" i="35" s="1"/>
  <c r="P32" i="35"/>
  <c r="O60" i="35"/>
  <c r="P60" i="35"/>
  <c r="P39" i="35"/>
  <c r="O39" i="35"/>
  <c r="O74" i="35"/>
  <c r="P74" i="35"/>
  <c r="P25" i="35"/>
  <c r="O25" i="35"/>
  <c r="AG25" i="35" s="1"/>
  <c r="O53" i="35"/>
  <c r="P53" i="35"/>
  <c r="O67" i="35"/>
  <c r="AG67" i="35" s="1"/>
  <c r="AF67" i="35" s="1"/>
  <c r="AH67" i="35" s="1"/>
  <c r="P67" i="35"/>
  <c r="O46" i="35"/>
  <c r="P46" i="35"/>
  <c r="AG26" i="35" l="1"/>
  <c r="AG33" i="35"/>
  <c r="AG34" i="35" s="1"/>
  <c r="AG12" i="35"/>
  <c r="AG13" i="35" s="1"/>
  <c r="AG14" i="35" s="1"/>
  <c r="AF11" i="35" s="1"/>
  <c r="AH11" i="35" s="1"/>
  <c r="AG19" i="35"/>
  <c r="AG22" i="35" l="1"/>
  <c r="AG20" i="35"/>
  <c r="AG21" i="35" s="1"/>
  <c r="AF32" i="35"/>
  <c r="AH32" i="35" s="1"/>
  <c r="AG29" i="35"/>
  <c r="AG27" i="35"/>
  <c r="AF18" i="35" l="1"/>
  <c r="AH18" i="35" s="1"/>
  <c r="AG28" i="35"/>
  <c r="AG30" i="35"/>
  <c r="AF25" i="35" l="1"/>
  <c r="AH25" i="35" s="1"/>
  <c r="Y80" i="59"/>
  <c r="V80" i="59"/>
  <c r="U80" i="59"/>
  <c r="Y79" i="59"/>
  <c r="V79" i="59"/>
  <c r="AC80" i="59" s="1"/>
  <c r="AE80" i="59" s="1"/>
  <c r="U79" i="59"/>
  <c r="Y78" i="59"/>
  <c r="V78" i="59"/>
  <c r="U78" i="59"/>
  <c r="Y77" i="59"/>
  <c r="V77" i="59"/>
  <c r="AC78" i="59" s="1"/>
  <c r="AE78" i="59" s="1"/>
  <c r="U77" i="59"/>
  <c r="Y76" i="59"/>
  <c r="V76" i="59"/>
  <c r="AC77" i="59" s="1"/>
  <c r="AE77" i="59" s="1"/>
  <c r="U76" i="59"/>
  <c r="Y75" i="59"/>
  <c r="V75" i="59"/>
  <c r="AC76" i="59" s="1"/>
  <c r="AE76" i="59" s="1"/>
  <c r="U75" i="59"/>
  <c r="Y74" i="59"/>
  <c r="V74" i="59"/>
  <c r="U74" i="59"/>
  <c r="J74" i="59"/>
  <c r="K74" i="59" s="1"/>
  <c r="G74" i="59"/>
  <c r="Y73" i="59"/>
  <c r="V73" i="59"/>
  <c r="U73" i="59"/>
  <c r="Y72" i="59"/>
  <c r="V72" i="59"/>
  <c r="AC73" i="59" s="1"/>
  <c r="AE73" i="59" s="1"/>
  <c r="U72" i="59"/>
  <c r="Y71" i="59"/>
  <c r="V71" i="59"/>
  <c r="U71" i="59"/>
  <c r="Y70" i="59"/>
  <c r="V70" i="59"/>
  <c r="U70" i="59"/>
  <c r="Y69" i="59"/>
  <c r="V69" i="59"/>
  <c r="U69" i="59"/>
  <c r="Y68" i="59"/>
  <c r="V68" i="59"/>
  <c r="AC69" i="59" s="1"/>
  <c r="AE69" i="59" s="1"/>
  <c r="U68" i="59"/>
  <c r="Y67" i="59"/>
  <c r="V67" i="59"/>
  <c r="U67" i="59"/>
  <c r="K67" i="59"/>
  <c r="AC67" i="59" s="1"/>
  <c r="J67" i="59"/>
  <c r="G67" i="59"/>
  <c r="Y66" i="59"/>
  <c r="V66" i="59"/>
  <c r="U66" i="59"/>
  <c r="Y65" i="59"/>
  <c r="V65" i="59"/>
  <c r="AC66" i="59" s="1"/>
  <c r="AE66" i="59" s="1"/>
  <c r="U65" i="59"/>
  <c r="Y64" i="59"/>
  <c r="V64" i="59"/>
  <c r="U64" i="59"/>
  <c r="Y63" i="59"/>
  <c r="V63" i="59"/>
  <c r="AC64" i="59" s="1"/>
  <c r="AE64" i="59" s="1"/>
  <c r="U63" i="59"/>
  <c r="Y62" i="59"/>
  <c r="V62" i="59"/>
  <c r="AC63" i="59" s="1"/>
  <c r="AE63" i="59" s="1"/>
  <c r="U62" i="59"/>
  <c r="Y61" i="59"/>
  <c r="V61" i="59"/>
  <c r="U61" i="59"/>
  <c r="Y60" i="59"/>
  <c r="V60" i="59"/>
  <c r="U60" i="59"/>
  <c r="J60" i="59"/>
  <c r="K60" i="59" s="1"/>
  <c r="G60" i="59"/>
  <c r="Y59" i="59"/>
  <c r="V59" i="59"/>
  <c r="U59" i="59"/>
  <c r="Y58" i="59"/>
  <c r="V58" i="59"/>
  <c r="U58" i="59"/>
  <c r="Y57" i="59"/>
  <c r="V57" i="59"/>
  <c r="U57" i="59"/>
  <c r="Y56" i="59"/>
  <c r="V56" i="59"/>
  <c r="AC57" i="59" s="1"/>
  <c r="AE57" i="59" s="1"/>
  <c r="U56" i="59"/>
  <c r="Y55" i="59"/>
  <c r="V55" i="59"/>
  <c r="AC56" i="59" s="1"/>
  <c r="AE56" i="59" s="1"/>
  <c r="U55" i="59"/>
  <c r="Y54" i="59"/>
  <c r="V54" i="59"/>
  <c r="U54" i="59"/>
  <c r="Y53" i="59"/>
  <c r="V53" i="59"/>
  <c r="U53" i="59"/>
  <c r="J53" i="59"/>
  <c r="K53" i="59" s="1"/>
  <c r="G53" i="59"/>
  <c r="Y52" i="59"/>
  <c r="V52" i="59"/>
  <c r="U52" i="59"/>
  <c r="Y51" i="59"/>
  <c r="V51" i="59"/>
  <c r="U51" i="59"/>
  <c r="Y50" i="59"/>
  <c r="V50" i="59"/>
  <c r="U50" i="59"/>
  <c r="Y49" i="59"/>
  <c r="V49" i="59"/>
  <c r="AC50" i="59" s="1"/>
  <c r="AE50" i="59" s="1"/>
  <c r="U49" i="59"/>
  <c r="Y48" i="59"/>
  <c r="V48" i="59"/>
  <c r="AC49" i="59" s="1"/>
  <c r="AE49" i="59" s="1"/>
  <c r="U48" i="59"/>
  <c r="Y47" i="59"/>
  <c r="V47" i="59"/>
  <c r="U47" i="59"/>
  <c r="Y46" i="59"/>
  <c r="V46" i="59"/>
  <c r="U46" i="59"/>
  <c r="J46" i="59"/>
  <c r="K46" i="59" s="1"/>
  <c r="G46" i="59"/>
  <c r="Y45" i="59"/>
  <c r="V45" i="59"/>
  <c r="U45" i="59"/>
  <c r="Y44" i="59"/>
  <c r="V44" i="59"/>
  <c r="AC45" i="59" s="1"/>
  <c r="AE45" i="59" s="1"/>
  <c r="U44" i="59"/>
  <c r="Y43" i="59"/>
  <c r="V43" i="59"/>
  <c r="AC44" i="59" s="1"/>
  <c r="AE44" i="59" s="1"/>
  <c r="U43" i="59"/>
  <c r="Y42" i="59"/>
  <c r="V42" i="59"/>
  <c r="U42" i="59"/>
  <c r="Y41" i="59"/>
  <c r="V41" i="59"/>
  <c r="U41" i="59"/>
  <c r="Y40" i="59"/>
  <c r="V40" i="59"/>
  <c r="U40" i="59"/>
  <c r="Y39" i="59"/>
  <c r="V39" i="59"/>
  <c r="U39" i="59"/>
  <c r="J39" i="59"/>
  <c r="K39" i="59" s="1"/>
  <c r="G39" i="59"/>
  <c r="Y38" i="59"/>
  <c r="V38" i="59"/>
  <c r="U38" i="59"/>
  <c r="Y37" i="59"/>
  <c r="V37" i="59"/>
  <c r="AC38" i="59" s="1"/>
  <c r="AE38" i="59" s="1"/>
  <c r="U37" i="59"/>
  <c r="Y36" i="59"/>
  <c r="V36" i="59"/>
  <c r="AC37" i="59" s="1"/>
  <c r="AE37" i="59" s="1"/>
  <c r="U36" i="59"/>
  <c r="Y35" i="59"/>
  <c r="V35" i="59"/>
  <c r="U35" i="59"/>
  <c r="Y34" i="59"/>
  <c r="V34" i="59"/>
  <c r="U34" i="59"/>
  <c r="Y33" i="59"/>
  <c r="V33" i="59"/>
  <c r="U33" i="59"/>
  <c r="Y32" i="59"/>
  <c r="V32" i="59"/>
  <c r="AG38" i="59" s="1"/>
  <c r="U32" i="59"/>
  <c r="J32" i="59"/>
  <c r="K32" i="59" s="1"/>
  <c r="G32" i="59"/>
  <c r="Y31" i="59"/>
  <c r="V31" i="59"/>
  <c r="U31" i="59"/>
  <c r="Y30" i="59"/>
  <c r="V30" i="59"/>
  <c r="U30" i="59"/>
  <c r="Y29" i="59"/>
  <c r="V29" i="59"/>
  <c r="AC30" i="59" s="1"/>
  <c r="AE30" i="59" s="1"/>
  <c r="U29" i="59"/>
  <c r="Y28" i="59"/>
  <c r="V28" i="59"/>
  <c r="AC29" i="59" s="1"/>
  <c r="AE29" i="59" s="1"/>
  <c r="U28" i="59"/>
  <c r="Y27" i="59"/>
  <c r="V27" i="59"/>
  <c r="U27" i="59"/>
  <c r="Y26" i="59"/>
  <c r="V26" i="59"/>
  <c r="AC27" i="59" s="1"/>
  <c r="AE27" i="59" s="1"/>
  <c r="U26" i="59"/>
  <c r="Y25" i="59"/>
  <c r="V25" i="59"/>
  <c r="U25" i="59"/>
  <c r="K25" i="59"/>
  <c r="J25" i="59"/>
  <c r="G25" i="59"/>
  <c r="Y24" i="59"/>
  <c r="V24" i="59"/>
  <c r="U24" i="59"/>
  <c r="Y23" i="59"/>
  <c r="V23" i="59"/>
  <c r="U23" i="59"/>
  <c r="Y22" i="59"/>
  <c r="V22" i="59"/>
  <c r="AC23" i="59" s="1"/>
  <c r="AE23" i="59" s="1"/>
  <c r="U22" i="59"/>
  <c r="Y21" i="59"/>
  <c r="V21" i="59"/>
  <c r="AC22" i="59" s="1"/>
  <c r="AE22" i="59" s="1"/>
  <c r="U21" i="59"/>
  <c r="Y20" i="59"/>
  <c r="V20" i="59"/>
  <c r="U20" i="59"/>
  <c r="Y19" i="59"/>
  <c r="V19" i="59"/>
  <c r="U19" i="59"/>
  <c r="Y18" i="59"/>
  <c r="V18" i="59"/>
  <c r="U18" i="59"/>
  <c r="J18" i="59"/>
  <c r="K18" i="59" s="1"/>
  <c r="G18" i="59"/>
  <c r="Y17" i="59"/>
  <c r="V17" i="59"/>
  <c r="AG23" i="59" s="1"/>
  <c r="U17" i="59"/>
  <c r="Y16" i="59"/>
  <c r="V16" i="59"/>
  <c r="AG22" i="59" s="1"/>
  <c r="U16" i="59"/>
  <c r="Y15" i="59"/>
  <c r="V15" i="59"/>
  <c r="U15" i="59"/>
  <c r="Y14" i="59"/>
  <c r="V14" i="59"/>
  <c r="U14" i="59"/>
  <c r="Y13" i="59"/>
  <c r="V13" i="59"/>
  <c r="AC16" i="59" s="1"/>
  <c r="AE16" i="59" s="1"/>
  <c r="U13" i="59"/>
  <c r="Y12" i="59"/>
  <c r="V12" i="59"/>
  <c r="U12" i="59"/>
  <c r="Y11" i="59"/>
  <c r="V11" i="59"/>
  <c r="AG15" i="59" s="1"/>
  <c r="U11" i="59"/>
  <c r="J11" i="59"/>
  <c r="K11" i="59" s="1"/>
  <c r="G11" i="59"/>
  <c r="AC28" i="59" l="1"/>
  <c r="AE28" i="59" s="1"/>
  <c r="AG29" i="59"/>
  <c r="AC31" i="59"/>
  <c r="AE31" i="59" s="1"/>
  <c r="AC36" i="59"/>
  <c r="AE36" i="59" s="1"/>
  <c r="AC43" i="59"/>
  <c r="AE43" i="59" s="1"/>
  <c r="AC62" i="59"/>
  <c r="AE62" i="59" s="1"/>
  <c r="AG50" i="59"/>
  <c r="AC48" i="59"/>
  <c r="AE48" i="59" s="1"/>
  <c r="AC55" i="59"/>
  <c r="AE55" i="59" s="1"/>
  <c r="AC65" i="59"/>
  <c r="AE65" i="59" s="1"/>
  <c r="AC72" i="59"/>
  <c r="AE72" i="59" s="1"/>
  <c r="AC79" i="59"/>
  <c r="AE79" i="59" s="1"/>
  <c r="AG36" i="59"/>
  <c r="AC34" i="59"/>
  <c r="AE34" i="59" s="1"/>
  <c r="AC41" i="59"/>
  <c r="AE41" i="59" s="1"/>
  <c r="AC51" i="59"/>
  <c r="AE51" i="59" s="1"/>
  <c r="AC58" i="59"/>
  <c r="AE58" i="59" s="1"/>
  <c r="AG71" i="59"/>
  <c r="AG80" i="59"/>
  <c r="AC35" i="59"/>
  <c r="AE35" i="59" s="1"/>
  <c r="AC42" i="59"/>
  <c r="AE42" i="59" s="1"/>
  <c r="AC52" i="59"/>
  <c r="AE52" i="59" s="1"/>
  <c r="AC59" i="59"/>
  <c r="AE59" i="59" s="1"/>
  <c r="AG66" i="59"/>
  <c r="AG52" i="59"/>
  <c r="AG57" i="59"/>
  <c r="AG72" i="59"/>
  <c r="AG74" i="59"/>
  <c r="AG43" i="59"/>
  <c r="AG24" i="59"/>
  <c r="AE67" i="59"/>
  <c r="AC17" i="59"/>
  <c r="AE17" i="59" s="1"/>
  <c r="AG28" i="59"/>
  <c r="AG33" i="59"/>
  <c r="AG37" i="59"/>
  <c r="AG42" i="59"/>
  <c r="AG47" i="59"/>
  <c r="AG51" i="59"/>
  <c r="AG56" i="59"/>
  <c r="AG61" i="59"/>
  <c r="AG65" i="59"/>
  <c r="AG70" i="59"/>
  <c r="AG75" i="59"/>
  <c r="AG79" i="59"/>
  <c r="AC39" i="59"/>
  <c r="AG46" i="59"/>
  <c r="AC53" i="59"/>
  <c r="AC11" i="59"/>
  <c r="AC25" i="59"/>
  <c r="AG32" i="59"/>
  <c r="AG60" i="59"/>
  <c r="AG17" i="59"/>
  <c r="AC26" i="59"/>
  <c r="AE26" i="59" s="1"/>
  <c r="AG27" i="59"/>
  <c r="AG31" i="59"/>
  <c r="AC40" i="59"/>
  <c r="AE40" i="59" s="1"/>
  <c r="AG41" i="59"/>
  <c r="AG45" i="59"/>
  <c r="AC54" i="59"/>
  <c r="AE54" i="59" s="1"/>
  <c r="AG55" i="59"/>
  <c r="AG59" i="59"/>
  <c r="AG64" i="59"/>
  <c r="AC68" i="59"/>
  <c r="AE68" i="59" s="1"/>
  <c r="AG69" i="59"/>
  <c r="AG73" i="59"/>
  <c r="AG78" i="59"/>
  <c r="AG35" i="59"/>
  <c r="AG49" i="59"/>
  <c r="AG54" i="59"/>
  <c r="AG58" i="59"/>
  <c r="AG63" i="59"/>
  <c r="AG68" i="59"/>
  <c r="AC71" i="59"/>
  <c r="AE71" i="59" s="1"/>
  <c r="AG77" i="59"/>
  <c r="AG16" i="59"/>
  <c r="AC24" i="59"/>
  <c r="AE24" i="59" s="1"/>
  <c r="AG26" i="59"/>
  <c r="AG30" i="59"/>
  <c r="AG40" i="59"/>
  <c r="AG44" i="59"/>
  <c r="AC18" i="59"/>
  <c r="AC32" i="59"/>
  <c r="AG39" i="59"/>
  <c r="AC46" i="59"/>
  <c r="AG53" i="59"/>
  <c r="AC60" i="59"/>
  <c r="AC74" i="59"/>
  <c r="AC33" i="59"/>
  <c r="AE33" i="59" s="1"/>
  <c r="AG34" i="59"/>
  <c r="AC47" i="59"/>
  <c r="AE47" i="59" s="1"/>
  <c r="AG48" i="59"/>
  <c r="AC61" i="59"/>
  <c r="AE61" i="59" s="1"/>
  <c r="AG62" i="59"/>
  <c r="AC70" i="59"/>
  <c r="AE70" i="59" s="1"/>
  <c r="AC75" i="59"/>
  <c r="AE75" i="59" s="1"/>
  <c r="AG76" i="59"/>
  <c r="AF74" i="59" l="1"/>
  <c r="AD32" i="59"/>
  <c r="AE32" i="59"/>
  <c r="AF60" i="59"/>
  <c r="AF32" i="59"/>
  <c r="AF53" i="59"/>
  <c r="AE25" i="59"/>
  <c r="AD25" i="59"/>
  <c r="AD46" i="59"/>
  <c r="AE46" i="59"/>
  <c r="AE11" i="59"/>
  <c r="AC12" i="59" s="1"/>
  <c r="AE12" i="59" s="1"/>
  <c r="AC13" i="59" s="1"/>
  <c r="AE13" i="59" s="1"/>
  <c r="AC14" i="59" s="1"/>
  <c r="AE14" i="59" s="1"/>
  <c r="AC15" i="59" s="1"/>
  <c r="AE15" i="59" s="1"/>
  <c r="AE18" i="59"/>
  <c r="AC19" i="59" s="1"/>
  <c r="AE19" i="59" s="1"/>
  <c r="AC20" i="59" s="1"/>
  <c r="AE20" i="59" s="1"/>
  <c r="AC21" i="59" s="1"/>
  <c r="AE21" i="59" s="1"/>
  <c r="AD74" i="59"/>
  <c r="AH74" i="59" s="1"/>
  <c r="AE74" i="59"/>
  <c r="AD60" i="59"/>
  <c r="AE60" i="59"/>
  <c r="AF39" i="59"/>
  <c r="AE53" i="59"/>
  <c r="AD53" i="59"/>
  <c r="AD67" i="59"/>
  <c r="AF46" i="59"/>
  <c r="AE39" i="59"/>
  <c r="AD39" i="59"/>
  <c r="AH53" i="59" l="1"/>
  <c r="AH46" i="59"/>
  <c r="AH39" i="59"/>
  <c r="AH60" i="59"/>
  <c r="AD18" i="59"/>
  <c r="AD11" i="59"/>
  <c r="AH32" i="59"/>
  <c r="M32" i="59" l="1"/>
  <c r="N32" i="59" s="1"/>
  <c r="M53" i="59"/>
  <c r="N53" i="59" s="1"/>
  <c r="M39" i="59"/>
  <c r="N39" i="59" s="1"/>
  <c r="M74" i="59"/>
  <c r="N74" i="59" s="1"/>
  <c r="M25" i="59"/>
  <c r="N25" i="59" s="1"/>
  <c r="M18" i="59"/>
  <c r="N18" i="59" s="1"/>
  <c r="M11" i="59"/>
  <c r="N11" i="59" s="1"/>
  <c r="M67" i="59"/>
  <c r="N67" i="59" s="1"/>
  <c r="M60" i="59"/>
  <c r="N60" i="59" s="1"/>
  <c r="M46" i="59"/>
  <c r="N46" i="59" s="1"/>
  <c r="P18" i="59" l="1"/>
  <c r="O18" i="59"/>
  <c r="AG18" i="59" s="1"/>
  <c r="O67" i="59"/>
  <c r="AG67" i="59" s="1"/>
  <c r="AF67" i="59" s="1"/>
  <c r="AH67" i="59" s="1"/>
  <c r="P67" i="59"/>
  <c r="P25" i="59"/>
  <c r="O25" i="59"/>
  <c r="AG25" i="59" s="1"/>
  <c r="AF25" i="59" s="1"/>
  <c r="AH25" i="59" s="1"/>
  <c r="P74" i="59"/>
  <c r="O74" i="59"/>
  <c r="P39" i="59"/>
  <c r="O39" i="59"/>
  <c r="P11" i="59"/>
  <c r="O11" i="59"/>
  <c r="AG11" i="59" s="1"/>
  <c r="P46" i="59"/>
  <c r="O46" i="59"/>
  <c r="O53" i="59"/>
  <c r="P53" i="59"/>
  <c r="P60" i="59"/>
  <c r="O60" i="59"/>
  <c r="P32" i="59"/>
  <c r="O32" i="59"/>
  <c r="AG12" i="59" l="1"/>
  <c r="AG13" i="59" s="1"/>
  <c r="AG14" i="59" s="1"/>
  <c r="AF11" i="59" s="1"/>
  <c r="AH11" i="59" s="1"/>
  <c r="AG19" i="59"/>
  <c r="AG20" i="59" s="1"/>
  <c r="AG21" i="59" s="1"/>
  <c r="AF18" i="59" s="1"/>
  <c r="AH18" i="59" s="1"/>
  <c r="Y80" i="36" l="1"/>
  <c r="V80" i="36"/>
  <c r="U80" i="36"/>
  <c r="Y79" i="36"/>
  <c r="V79" i="36"/>
  <c r="AC80" i="36" s="1"/>
  <c r="AE80" i="36" s="1"/>
  <c r="U79" i="36"/>
  <c r="Y78" i="36"/>
  <c r="V78" i="36"/>
  <c r="AC79" i="36" s="1"/>
  <c r="AE79" i="36" s="1"/>
  <c r="U78" i="36"/>
  <c r="Y77" i="36"/>
  <c r="V77" i="36"/>
  <c r="AG79" i="36" s="1"/>
  <c r="U77" i="36"/>
  <c r="Y76" i="36"/>
  <c r="V76" i="36"/>
  <c r="AC77" i="36" s="1"/>
  <c r="AE77" i="36" s="1"/>
  <c r="U76" i="36"/>
  <c r="AG75" i="36"/>
  <c r="Y75" i="36"/>
  <c r="V75" i="36"/>
  <c r="AC76" i="36" s="1"/>
  <c r="AE76" i="36" s="1"/>
  <c r="U75" i="36"/>
  <c r="AG74" i="36"/>
  <c r="Y74" i="36"/>
  <c r="V74" i="36"/>
  <c r="AG80" i="36" s="1"/>
  <c r="U74" i="36"/>
  <c r="J74" i="36"/>
  <c r="K74" i="36" s="1"/>
  <c r="G74" i="36"/>
  <c r="Y73" i="36"/>
  <c r="V73" i="36"/>
  <c r="U73" i="36"/>
  <c r="Y72" i="36"/>
  <c r="V72" i="36"/>
  <c r="AC73" i="36" s="1"/>
  <c r="AE73" i="36" s="1"/>
  <c r="U72" i="36"/>
  <c r="Y71" i="36"/>
  <c r="V71" i="36"/>
  <c r="AC72" i="36" s="1"/>
  <c r="AE72" i="36" s="1"/>
  <c r="U71" i="36"/>
  <c r="Y70" i="36"/>
  <c r="V70" i="36"/>
  <c r="AC71" i="36" s="1"/>
  <c r="AE71" i="36" s="1"/>
  <c r="U70" i="36"/>
  <c r="Y69" i="36"/>
  <c r="V69" i="36"/>
  <c r="AC70" i="36" s="1"/>
  <c r="AE70" i="36" s="1"/>
  <c r="U69" i="36"/>
  <c r="Y68" i="36"/>
  <c r="V68" i="36"/>
  <c r="AG71" i="36" s="1"/>
  <c r="U68" i="36"/>
  <c r="Y67" i="36"/>
  <c r="V67" i="36"/>
  <c r="U67" i="36"/>
  <c r="J67" i="36"/>
  <c r="G67" i="36"/>
  <c r="Y66" i="36"/>
  <c r="V66" i="36"/>
  <c r="U66" i="36"/>
  <c r="AG65" i="36"/>
  <c r="Y65" i="36"/>
  <c r="V65" i="36"/>
  <c r="AC66" i="36" s="1"/>
  <c r="AE66" i="36" s="1"/>
  <c r="U65" i="36"/>
  <c r="AC64" i="36"/>
  <c r="AE64" i="36" s="1"/>
  <c r="Y64" i="36"/>
  <c r="V64" i="36"/>
  <c r="AC65" i="36" s="1"/>
  <c r="AE65" i="36" s="1"/>
  <c r="U64" i="36"/>
  <c r="Y63" i="36"/>
  <c r="V63" i="36"/>
  <c r="U63" i="36"/>
  <c r="Y62" i="36"/>
  <c r="V62" i="36"/>
  <c r="AC63" i="36" s="1"/>
  <c r="AE63" i="36" s="1"/>
  <c r="U62" i="36"/>
  <c r="AG61" i="36"/>
  <c r="Y61" i="36"/>
  <c r="V61" i="36"/>
  <c r="AC62" i="36" s="1"/>
  <c r="AE62" i="36" s="1"/>
  <c r="U61" i="36"/>
  <c r="AG60" i="36"/>
  <c r="Y60" i="36"/>
  <c r="V60" i="36"/>
  <c r="AG66" i="36" s="1"/>
  <c r="U60" i="36"/>
  <c r="J60" i="36"/>
  <c r="K60" i="36" s="1"/>
  <c r="G60" i="36"/>
  <c r="Y59" i="36"/>
  <c r="V59" i="36"/>
  <c r="U59" i="36"/>
  <c r="Y58" i="36"/>
  <c r="V58" i="36"/>
  <c r="AC59" i="36" s="1"/>
  <c r="AE59" i="36" s="1"/>
  <c r="U58" i="36"/>
  <c r="Y57" i="36"/>
  <c r="V57" i="36"/>
  <c r="AC58" i="36" s="1"/>
  <c r="AE58" i="36" s="1"/>
  <c r="U57" i="36"/>
  <c r="Y56" i="36"/>
  <c r="V56" i="36"/>
  <c r="AC57" i="36" s="1"/>
  <c r="AE57" i="36" s="1"/>
  <c r="U56" i="36"/>
  <c r="Y55" i="36"/>
  <c r="V55" i="36"/>
  <c r="AC56" i="36" s="1"/>
  <c r="AE56" i="36" s="1"/>
  <c r="U55" i="36"/>
  <c r="Y54" i="36"/>
  <c r="V54" i="36"/>
  <c r="AC55" i="36" s="1"/>
  <c r="AE55" i="36" s="1"/>
  <c r="U54" i="36"/>
  <c r="Y53" i="36"/>
  <c r="V53" i="36"/>
  <c r="AG53" i="36" s="1"/>
  <c r="U53" i="36"/>
  <c r="J53" i="36"/>
  <c r="G53" i="36"/>
  <c r="Y52" i="36"/>
  <c r="V52" i="36"/>
  <c r="AG57" i="36" s="1"/>
  <c r="U52" i="36"/>
  <c r="AG51" i="36"/>
  <c r="Y51" i="36"/>
  <c r="V51" i="36"/>
  <c r="AC52" i="36" s="1"/>
  <c r="AE52" i="36" s="1"/>
  <c r="U51" i="36"/>
  <c r="Y50" i="36"/>
  <c r="V50" i="36"/>
  <c r="AC51" i="36" s="1"/>
  <c r="AE51" i="36" s="1"/>
  <c r="U50" i="36"/>
  <c r="Y49" i="36"/>
  <c r="V49" i="36"/>
  <c r="AC50" i="36" s="1"/>
  <c r="AE50" i="36" s="1"/>
  <c r="U49" i="36"/>
  <c r="Y48" i="36"/>
  <c r="V48" i="36"/>
  <c r="AC49" i="36" s="1"/>
  <c r="AE49" i="36" s="1"/>
  <c r="U48" i="36"/>
  <c r="AG47" i="36"/>
  <c r="Y47" i="36"/>
  <c r="V47" i="36"/>
  <c r="AC48" i="36" s="1"/>
  <c r="AE48" i="36" s="1"/>
  <c r="U47" i="36"/>
  <c r="AG46" i="36"/>
  <c r="Y46" i="36"/>
  <c r="V46" i="36"/>
  <c r="AG52" i="36" s="1"/>
  <c r="U46" i="36"/>
  <c r="J46" i="36"/>
  <c r="K46" i="36" s="1"/>
  <c r="G46" i="36"/>
  <c r="Y45" i="36"/>
  <c r="V45" i="36"/>
  <c r="U45" i="36"/>
  <c r="Y44" i="36"/>
  <c r="V44" i="36"/>
  <c r="AC45" i="36" s="1"/>
  <c r="AE45" i="36" s="1"/>
  <c r="U44" i="36"/>
  <c r="Y43" i="36"/>
  <c r="V43" i="36"/>
  <c r="AC44" i="36" s="1"/>
  <c r="AE44" i="36" s="1"/>
  <c r="U43" i="36"/>
  <c r="Y42" i="36"/>
  <c r="V42" i="36"/>
  <c r="AC43" i="36" s="1"/>
  <c r="AE43" i="36" s="1"/>
  <c r="U42" i="36"/>
  <c r="Y41" i="36"/>
  <c r="V41" i="36"/>
  <c r="AC42" i="36" s="1"/>
  <c r="AE42" i="36" s="1"/>
  <c r="U41" i="36"/>
  <c r="Y40" i="36"/>
  <c r="V40" i="36"/>
  <c r="AC41" i="36" s="1"/>
  <c r="AE41" i="36" s="1"/>
  <c r="U40" i="36"/>
  <c r="Y39" i="36"/>
  <c r="V39" i="36"/>
  <c r="AG39" i="36" s="1"/>
  <c r="U39" i="36"/>
  <c r="J39" i="36"/>
  <c r="G39" i="36"/>
  <c r="Y38" i="36"/>
  <c r="V38" i="36"/>
  <c r="AG43" i="36" s="1"/>
  <c r="U38" i="36"/>
  <c r="AG37" i="36"/>
  <c r="Y37" i="36"/>
  <c r="V37" i="36"/>
  <c r="AC38" i="36" s="1"/>
  <c r="AE38" i="36" s="1"/>
  <c r="U37" i="36"/>
  <c r="AC36" i="36"/>
  <c r="AE36" i="36" s="1"/>
  <c r="Y36" i="36"/>
  <c r="V36" i="36"/>
  <c r="AC37" i="36" s="1"/>
  <c r="AE37" i="36" s="1"/>
  <c r="U36" i="36"/>
  <c r="Y35" i="36"/>
  <c r="V35" i="36"/>
  <c r="U35" i="36"/>
  <c r="Y34" i="36"/>
  <c r="V34" i="36"/>
  <c r="AC35" i="36" s="1"/>
  <c r="AE35" i="36" s="1"/>
  <c r="U34" i="36"/>
  <c r="AG33" i="36"/>
  <c r="Y33" i="36"/>
  <c r="V33" i="36"/>
  <c r="AC34" i="36" s="1"/>
  <c r="AE34" i="36" s="1"/>
  <c r="U33" i="36"/>
  <c r="AG32" i="36"/>
  <c r="Y32" i="36"/>
  <c r="V32" i="36"/>
  <c r="AG38" i="36" s="1"/>
  <c r="U32" i="36"/>
  <c r="J32" i="36"/>
  <c r="K32" i="36" s="1"/>
  <c r="G32" i="36"/>
  <c r="Y31" i="36"/>
  <c r="V31" i="36"/>
  <c r="U31" i="36"/>
  <c r="Y30" i="36"/>
  <c r="V30" i="36"/>
  <c r="AC31" i="36" s="1"/>
  <c r="AE31" i="36" s="1"/>
  <c r="U30" i="36"/>
  <c r="Y29" i="36"/>
  <c r="V29" i="36"/>
  <c r="AC30" i="36" s="1"/>
  <c r="AE30" i="36" s="1"/>
  <c r="U29" i="36"/>
  <c r="Y28" i="36"/>
  <c r="V28" i="36"/>
  <c r="AC29" i="36" s="1"/>
  <c r="AE29" i="36" s="1"/>
  <c r="U28" i="36"/>
  <c r="Y27" i="36"/>
  <c r="V27" i="36"/>
  <c r="AC28" i="36" s="1"/>
  <c r="AE28" i="36" s="1"/>
  <c r="U27" i="36"/>
  <c r="Y26" i="36"/>
  <c r="V26" i="36"/>
  <c r="U26" i="36"/>
  <c r="Y25" i="36"/>
  <c r="V25" i="36"/>
  <c r="U25" i="36"/>
  <c r="J25" i="36"/>
  <c r="K25" i="36" s="1"/>
  <c r="G25" i="36"/>
  <c r="Y24" i="36"/>
  <c r="V24" i="36"/>
  <c r="U24" i="36"/>
  <c r="Y23" i="36"/>
  <c r="V23" i="36"/>
  <c r="AG29" i="36" s="1"/>
  <c r="U23" i="36"/>
  <c r="Y22" i="36"/>
  <c r="V22" i="36"/>
  <c r="AC23" i="36" s="1"/>
  <c r="AE23" i="36" s="1"/>
  <c r="U22" i="36"/>
  <c r="Y21" i="36"/>
  <c r="V21" i="36"/>
  <c r="AC22" i="36" s="1"/>
  <c r="AE22" i="36" s="1"/>
  <c r="U21" i="36"/>
  <c r="Y20" i="36"/>
  <c r="V20" i="36"/>
  <c r="U20" i="36"/>
  <c r="Y19" i="36"/>
  <c r="V19" i="36"/>
  <c r="U19" i="36"/>
  <c r="Y18" i="36"/>
  <c r="V18" i="36"/>
  <c r="U18" i="36"/>
  <c r="J18" i="36"/>
  <c r="G18" i="36"/>
  <c r="Y17" i="36"/>
  <c r="V17" i="36"/>
  <c r="U17" i="36"/>
  <c r="Y16" i="36"/>
  <c r="V16" i="36"/>
  <c r="U16" i="36"/>
  <c r="Y15" i="36"/>
  <c r="V15" i="36"/>
  <c r="U15" i="36"/>
  <c r="Y14" i="36"/>
  <c r="V14" i="36"/>
  <c r="U14" i="36"/>
  <c r="Y13" i="36"/>
  <c r="V13" i="36"/>
  <c r="U13" i="36"/>
  <c r="Y12" i="36"/>
  <c r="V12" i="36"/>
  <c r="U12" i="36"/>
  <c r="Y11" i="36"/>
  <c r="V11" i="36"/>
  <c r="AG16" i="36" s="1"/>
  <c r="U11" i="36"/>
  <c r="J11" i="36"/>
  <c r="K11" i="36" s="1"/>
  <c r="G11" i="36"/>
  <c r="AC15" i="36" l="1"/>
  <c r="AE15" i="36" s="1"/>
  <c r="AC16" i="36"/>
  <c r="AE16" i="36" s="1"/>
  <c r="AG23" i="36"/>
  <c r="AC21" i="36"/>
  <c r="AE21" i="36" s="1"/>
  <c r="AG15" i="36"/>
  <c r="AG22" i="36"/>
  <c r="AC25" i="36"/>
  <c r="AC11" i="36"/>
  <c r="AG28" i="36"/>
  <c r="AC69" i="36"/>
  <c r="AE69" i="36" s="1"/>
  <c r="AG70" i="36"/>
  <c r="AC78" i="36"/>
  <c r="AE78" i="36" s="1"/>
  <c r="AG21" i="36"/>
  <c r="AG42" i="36"/>
  <c r="AF39" i="36" s="1"/>
  <c r="AG56" i="36"/>
  <c r="AF53" i="36" s="1"/>
  <c r="AC14" i="36"/>
  <c r="AE14" i="36" s="1"/>
  <c r="K39" i="36"/>
  <c r="AC39" i="36"/>
  <c r="K53" i="36"/>
  <c r="AC53" i="36"/>
  <c r="K67" i="36"/>
  <c r="AC67" i="36"/>
  <c r="AG31" i="36"/>
  <c r="AG36" i="36"/>
  <c r="AC40" i="36"/>
  <c r="AE40" i="36" s="1"/>
  <c r="AG41" i="36"/>
  <c r="AG45" i="36"/>
  <c r="AG50" i="36"/>
  <c r="AC54" i="36"/>
  <c r="AE54" i="36" s="1"/>
  <c r="AG55" i="36"/>
  <c r="AG59" i="36"/>
  <c r="AG64" i="36"/>
  <c r="AC68" i="36"/>
  <c r="AE68" i="36" s="1"/>
  <c r="AG69" i="36"/>
  <c r="AG73" i="36"/>
  <c r="AG78" i="36"/>
  <c r="AC24" i="36"/>
  <c r="AE24" i="36" s="1"/>
  <c r="AG14" i="36"/>
  <c r="AC17" i="36"/>
  <c r="AE17" i="36" s="1"/>
  <c r="K18" i="36"/>
  <c r="AC18" i="36" s="1"/>
  <c r="AG54" i="36"/>
  <c r="AG58" i="36"/>
  <c r="AG63" i="36"/>
  <c r="AG68" i="36"/>
  <c r="AG72" i="36"/>
  <c r="AG77" i="36"/>
  <c r="AG24" i="36"/>
  <c r="AG30" i="36"/>
  <c r="AG35" i="36"/>
  <c r="AF32" i="36" s="1"/>
  <c r="AG40" i="36"/>
  <c r="AG44" i="36"/>
  <c r="AG49" i="36"/>
  <c r="AG17" i="36"/>
  <c r="AG25" i="36"/>
  <c r="AG26" i="36" s="1"/>
  <c r="AG27" i="36" s="1"/>
  <c r="AC32" i="36"/>
  <c r="AC46" i="36"/>
  <c r="AC60" i="36"/>
  <c r="AC74" i="36"/>
  <c r="AC33" i="36"/>
  <c r="AE33" i="36" s="1"/>
  <c r="AG34" i="36"/>
  <c r="AC47" i="36"/>
  <c r="AE47" i="36" s="1"/>
  <c r="AG48" i="36"/>
  <c r="AC61" i="36"/>
  <c r="AE61" i="36" s="1"/>
  <c r="AG62" i="36"/>
  <c r="AC75" i="36"/>
  <c r="AE75" i="36" s="1"/>
  <c r="AG76" i="36"/>
  <c r="AD46" i="36" l="1"/>
  <c r="AH46" i="36" s="1"/>
  <c r="AE46" i="36"/>
  <c r="AE11" i="36"/>
  <c r="AC12" i="36" s="1"/>
  <c r="AE12" i="36" s="1"/>
  <c r="AC13" i="36" s="1"/>
  <c r="AE13" i="36" s="1"/>
  <c r="AE67" i="36"/>
  <c r="AD67" i="36"/>
  <c r="AF74" i="36"/>
  <c r="AE18" i="36"/>
  <c r="AC19" i="36" s="1"/>
  <c r="AE19" i="36" s="1"/>
  <c r="AC20" i="36" s="1"/>
  <c r="AE20" i="36" s="1"/>
  <c r="AE53" i="36"/>
  <c r="AD53" i="36"/>
  <c r="AH53" i="36" s="1"/>
  <c r="AD74" i="36"/>
  <c r="AE74" i="36"/>
  <c r="AF46" i="36"/>
  <c r="AD60" i="36"/>
  <c r="AE60" i="36"/>
  <c r="AE39" i="36"/>
  <c r="AD39" i="36"/>
  <c r="AH39" i="36" s="1"/>
  <c r="AE25" i="36"/>
  <c r="AC26" i="36" s="1"/>
  <c r="AE26" i="36" s="1"/>
  <c r="AC27" i="36" s="1"/>
  <c r="AE27" i="36" s="1"/>
  <c r="AF60" i="36"/>
  <c r="AF25" i="36"/>
  <c r="AD32" i="36"/>
  <c r="AH32" i="36" s="1"/>
  <c r="AE32" i="36"/>
  <c r="AD18" i="36" l="1"/>
  <c r="AH60" i="36"/>
  <c r="AD25" i="36"/>
  <c r="AH25" i="36" s="1"/>
  <c r="AH74" i="36"/>
  <c r="AD11" i="36"/>
  <c r="Y80" i="33" l="1"/>
  <c r="V80" i="33"/>
  <c r="U80" i="33"/>
  <c r="Y79" i="33"/>
  <c r="V79" i="33"/>
  <c r="U79" i="33"/>
  <c r="Y78" i="33"/>
  <c r="V78" i="33"/>
  <c r="AC79" i="33" s="1"/>
  <c r="AE79" i="33" s="1"/>
  <c r="U78" i="33"/>
  <c r="Y77" i="33"/>
  <c r="V77" i="33"/>
  <c r="AG79" i="33" s="1"/>
  <c r="U77" i="33"/>
  <c r="Y76" i="33"/>
  <c r="V76" i="33"/>
  <c r="U76" i="33"/>
  <c r="Y75" i="33"/>
  <c r="V75" i="33"/>
  <c r="AC76" i="33" s="1"/>
  <c r="AE76" i="33" s="1"/>
  <c r="U75" i="33"/>
  <c r="Y74" i="33"/>
  <c r="V74" i="33"/>
  <c r="U74" i="33"/>
  <c r="J74" i="33"/>
  <c r="K74" i="33" s="1"/>
  <c r="G74" i="33"/>
  <c r="Y73" i="33"/>
  <c r="V73" i="33"/>
  <c r="U73" i="33"/>
  <c r="Y72" i="33"/>
  <c r="V72" i="33"/>
  <c r="U72" i="33"/>
  <c r="Y71" i="33"/>
  <c r="V71" i="33"/>
  <c r="AC72" i="33" s="1"/>
  <c r="AE72" i="33" s="1"/>
  <c r="U71" i="33"/>
  <c r="Y70" i="33"/>
  <c r="V70" i="33"/>
  <c r="AC71" i="33" s="1"/>
  <c r="AE71" i="33" s="1"/>
  <c r="U70" i="33"/>
  <c r="Y69" i="33"/>
  <c r="V69" i="33"/>
  <c r="U69" i="33"/>
  <c r="Y68" i="33"/>
  <c r="V68" i="33"/>
  <c r="U68" i="33"/>
  <c r="Y67" i="33"/>
  <c r="V67" i="33"/>
  <c r="U67" i="33"/>
  <c r="J67" i="33"/>
  <c r="G67" i="33"/>
  <c r="Y66" i="33"/>
  <c r="V66" i="33"/>
  <c r="U66" i="33"/>
  <c r="Y65" i="33"/>
  <c r="V65" i="33"/>
  <c r="U65" i="33"/>
  <c r="Y64" i="33"/>
  <c r="V64" i="33"/>
  <c r="AC65" i="33" s="1"/>
  <c r="AE65" i="33" s="1"/>
  <c r="U64" i="33"/>
  <c r="Y63" i="33"/>
  <c r="V63" i="33"/>
  <c r="U63" i="33"/>
  <c r="Y62" i="33"/>
  <c r="V62" i="33"/>
  <c r="U62" i="33"/>
  <c r="Y61" i="33"/>
  <c r="V61" i="33"/>
  <c r="AC62" i="33" s="1"/>
  <c r="AE62" i="33" s="1"/>
  <c r="U61" i="33"/>
  <c r="Y60" i="33"/>
  <c r="V60" i="33"/>
  <c r="U60" i="33"/>
  <c r="J60" i="33"/>
  <c r="K60" i="33" s="1"/>
  <c r="G60" i="33"/>
  <c r="Y59" i="33"/>
  <c r="V59" i="33"/>
  <c r="U59" i="33"/>
  <c r="Y58" i="33"/>
  <c r="V58" i="33"/>
  <c r="U58" i="33"/>
  <c r="Y57" i="33"/>
  <c r="V57" i="33"/>
  <c r="AC58" i="33" s="1"/>
  <c r="AE58" i="33" s="1"/>
  <c r="U57" i="33"/>
  <c r="Y56" i="33"/>
  <c r="V56" i="33"/>
  <c r="AC57" i="33" s="1"/>
  <c r="AE57" i="33" s="1"/>
  <c r="U56" i="33"/>
  <c r="Y55" i="33"/>
  <c r="V55" i="33"/>
  <c r="U55" i="33"/>
  <c r="Y54" i="33"/>
  <c r="V54" i="33"/>
  <c r="AC55" i="33" s="1"/>
  <c r="AE55" i="33" s="1"/>
  <c r="U54" i="33"/>
  <c r="Y53" i="33"/>
  <c r="V53" i="33"/>
  <c r="U53" i="33"/>
  <c r="J53" i="33"/>
  <c r="G53" i="33"/>
  <c r="Y52" i="33"/>
  <c r="V52" i="33"/>
  <c r="AG58" i="33" s="1"/>
  <c r="U52" i="33"/>
  <c r="Y51" i="33"/>
  <c r="V51" i="33"/>
  <c r="U51" i="33"/>
  <c r="Y50" i="33"/>
  <c r="V50" i="33"/>
  <c r="AC51" i="33" s="1"/>
  <c r="AE51" i="33" s="1"/>
  <c r="U50" i="33"/>
  <c r="Y49" i="33"/>
  <c r="V49" i="33"/>
  <c r="AC50" i="33" s="1"/>
  <c r="AE50" i="33" s="1"/>
  <c r="U49" i="33"/>
  <c r="Y48" i="33"/>
  <c r="V48" i="33"/>
  <c r="U48" i="33"/>
  <c r="Y47" i="33"/>
  <c r="V47" i="33"/>
  <c r="AC48" i="33" s="1"/>
  <c r="AE48" i="33" s="1"/>
  <c r="U47" i="33"/>
  <c r="Y46" i="33"/>
  <c r="V46" i="33"/>
  <c r="U46" i="33"/>
  <c r="J46" i="33"/>
  <c r="K46" i="33" s="1"/>
  <c r="G46" i="33"/>
  <c r="Y45" i="33"/>
  <c r="V45" i="33"/>
  <c r="AG50" i="33" s="1"/>
  <c r="U45" i="33"/>
  <c r="Y44" i="33"/>
  <c r="V44" i="33"/>
  <c r="U44" i="33"/>
  <c r="Y43" i="33"/>
  <c r="V43" i="33"/>
  <c r="AC44" i="33" s="1"/>
  <c r="AE44" i="33" s="1"/>
  <c r="U43" i="33"/>
  <c r="Y42" i="33"/>
  <c r="V42" i="33"/>
  <c r="U42" i="33"/>
  <c r="Y41" i="33"/>
  <c r="V41" i="33"/>
  <c r="AC42" i="33" s="1"/>
  <c r="AE42" i="33" s="1"/>
  <c r="U41" i="33"/>
  <c r="Y40" i="33"/>
  <c r="V40" i="33"/>
  <c r="AC41" i="33" s="1"/>
  <c r="AE41" i="33" s="1"/>
  <c r="U40" i="33"/>
  <c r="Y39" i="33"/>
  <c r="V39" i="33"/>
  <c r="U39" i="33"/>
  <c r="J39" i="33"/>
  <c r="G39" i="33"/>
  <c r="Y38" i="33"/>
  <c r="V38" i="33"/>
  <c r="AG44" i="33" s="1"/>
  <c r="U38" i="33"/>
  <c r="Y37" i="33"/>
  <c r="V37" i="33"/>
  <c r="U37" i="33"/>
  <c r="Y36" i="33"/>
  <c r="V36" i="33"/>
  <c r="AC37" i="33" s="1"/>
  <c r="AE37" i="33" s="1"/>
  <c r="U36" i="33"/>
  <c r="Y35" i="33"/>
  <c r="V35" i="33"/>
  <c r="AC36" i="33" s="1"/>
  <c r="AE36" i="33" s="1"/>
  <c r="U35" i="33"/>
  <c r="Y34" i="33"/>
  <c r="V34" i="33"/>
  <c r="AC35" i="33" s="1"/>
  <c r="AE35" i="33" s="1"/>
  <c r="U34" i="33"/>
  <c r="Y33" i="33"/>
  <c r="V33" i="33"/>
  <c r="U33" i="33"/>
  <c r="Y32" i="33"/>
  <c r="V32" i="33"/>
  <c r="AG38" i="33" s="1"/>
  <c r="U32" i="33"/>
  <c r="K32" i="33"/>
  <c r="J32" i="33"/>
  <c r="G32" i="33"/>
  <c r="Y31" i="33"/>
  <c r="V31" i="33"/>
  <c r="AG36" i="33" s="1"/>
  <c r="U31" i="33"/>
  <c r="Y30" i="33"/>
  <c r="V30" i="33"/>
  <c r="U30" i="33"/>
  <c r="Y29" i="33"/>
  <c r="V29" i="33"/>
  <c r="AC30" i="33" s="1"/>
  <c r="AE30" i="33" s="1"/>
  <c r="U29" i="33"/>
  <c r="Y28" i="33"/>
  <c r="V28" i="33"/>
  <c r="AC29" i="33" s="1"/>
  <c r="AE29" i="33" s="1"/>
  <c r="U28" i="33"/>
  <c r="Y27" i="33"/>
  <c r="V27" i="33"/>
  <c r="U27" i="33"/>
  <c r="Y26" i="33"/>
  <c r="V26" i="33"/>
  <c r="AC27" i="33" s="1"/>
  <c r="AE27" i="33" s="1"/>
  <c r="U26" i="33"/>
  <c r="Y25" i="33"/>
  <c r="V25" i="33"/>
  <c r="U25" i="33"/>
  <c r="J25" i="33"/>
  <c r="G25" i="33"/>
  <c r="Y24" i="33"/>
  <c r="V24" i="33"/>
  <c r="U24" i="33"/>
  <c r="Y23" i="33"/>
  <c r="V23" i="33"/>
  <c r="U23" i="33"/>
  <c r="Y22" i="33"/>
  <c r="V22" i="33"/>
  <c r="AC23" i="33" s="1"/>
  <c r="AE23" i="33" s="1"/>
  <c r="U22" i="33"/>
  <c r="Y21" i="33"/>
  <c r="V21" i="33"/>
  <c r="AC22" i="33" s="1"/>
  <c r="AE22" i="33" s="1"/>
  <c r="U21" i="33"/>
  <c r="Y20" i="33"/>
  <c r="V20" i="33"/>
  <c r="U20" i="33"/>
  <c r="Y19" i="33"/>
  <c r="V19" i="33"/>
  <c r="U19" i="33"/>
  <c r="Y18" i="33"/>
  <c r="V18" i="33"/>
  <c r="AG24" i="33" s="1"/>
  <c r="U18" i="33"/>
  <c r="J18" i="33"/>
  <c r="K18" i="33" s="1"/>
  <c r="G18" i="33"/>
  <c r="Y17" i="33"/>
  <c r="V17" i="33"/>
  <c r="U17" i="33"/>
  <c r="Y16" i="33"/>
  <c r="V16" i="33"/>
  <c r="U16" i="33"/>
  <c r="Y15" i="33"/>
  <c r="V15" i="33"/>
  <c r="U15" i="33"/>
  <c r="Y14" i="33"/>
  <c r="V14" i="33"/>
  <c r="U14" i="33"/>
  <c r="Y13" i="33"/>
  <c r="V13" i="33"/>
  <c r="U13" i="33"/>
  <c r="Y12" i="33"/>
  <c r="V12" i="33"/>
  <c r="U12" i="33"/>
  <c r="Y11" i="33"/>
  <c r="V11" i="33"/>
  <c r="AG15" i="33" s="1"/>
  <c r="U11" i="33"/>
  <c r="J11" i="33"/>
  <c r="G11" i="33"/>
  <c r="AC38" i="33" l="1"/>
  <c r="AE38" i="33" s="1"/>
  <c r="AG47" i="33"/>
  <c r="AG61" i="33"/>
  <c r="AG75" i="33"/>
  <c r="AC45" i="33"/>
  <c r="AE45" i="33" s="1"/>
  <c r="AC49" i="33"/>
  <c r="AE49" i="33" s="1"/>
  <c r="AC56" i="33"/>
  <c r="AE56" i="33" s="1"/>
  <c r="AC70" i="33"/>
  <c r="AE70" i="33" s="1"/>
  <c r="AG52" i="33"/>
  <c r="AG51" i="33"/>
  <c r="AG43" i="33"/>
  <c r="AC52" i="33"/>
  <c r="AE52" i="33" s="1"/>
  <c r="AC59" i="33"/>
  <c r="AE59" i="33" s="1"/>
  <c r="AG64" i="33"/>
  <c r="AC73" i="33"/>
  <c r="AE73" i="33" s="1"/>
  <c r="AC77" i="33"/>
  <c r="AE77" i="33" s="1"/>
  <c r="AC43" i="33"/>
  <c r="AE43" i="33" s="1"/>
  <c r="AG57" i="33"/>
  <c r="AG66" i="33"/>
  <c r="AC66" i="33"/>
  <c r="AE66" i="33" s="1"/>
  <c r="AG80" i="33"/>
  <c r="AC80" i="33"/>
  <c r="AE80" i="33" s="1"/>
  <c r="AG65" i="33"/>
  <c r="AG71" i="33"/>
  <c r="AC21" i="33"/>
  <c r="AE21" i="33" s="1"/>
  <c r="AC28" i="33"/>
  <c r="AE28" i="33" s="1"/>
  <c r="AC17" i="33"/>
  <c r="AE17" i="33" s="1"/>
  <c r="AG29" i="33"/>
  <c r="AC31" i="33"/>
  <c r="AE31" i="33" s="1"/>
  <c r="AG23" i="33"/>
  <c r="AG37" i="33"/>
  <c r="AC16" i="33"/>
  <c r="AE16" i="33" s="1"/>
  <c r="AG30" i="33"/>
  <c r="AG28" i="33"/>
  <c r="AG42" i="33"/>
  <c r="AG56" i="33"/>
  <c r="AC64" i="33"/>
  <c r="AE64" i="33" s="1"/>
  <c r="AC69" i="33"/>
  <c r="AE69" i="33" s="1"/>
  <c r="AG70" i="33"/>
  <c r="AC78" i="33"/>
  <c r="AE78" i="33" s="1"/>
  <c r="K11" i="33"/>
  <c r="AC11" i="33"/>
  <c r="K25" i="33"/>
  <c r="AC25" i="33" s="1"/>
  <c r="K39" i="33"/>
  <c r="AC39" i="33"/>
  <c r="AG46" i="33"/>
  <c r="K53" i="33"/>
  <c r="AC53" i="33"/>
  <c r="AG60" i="33"/>
  <c r="K67" i="33"/>
  <c r="AC67" i="33"/>
  <c r="AG74" i="33"/>
  <c r="AG17" i="33"/>
  <c r="AG22" i="33"/>
  <c r="AG27" i="33"/>
  <c r="AG31" i="33"/>
  <c r="AC40" i="33"/>
  <c r="AE40" i="33" s="1"/>
  <c r="AG41" i="33"/>
  <c r="AG45" i="33"/>
  <c r="AC54" i="33"/>
  <c r="AE54" i="33" s="1"/>
  <c r="AG55" i="33"/>
  <c r="AG59" i="33"/>
  <c r="AC63" i="33"/>
  <c r="AE63" i="33" s="1"/>
  <c r="AC68" i="33"/>
  <c r="AE68" i="33" s="1"/>
  <c r="AG69" i="33"/>
  <c r="AG73" i="33"/>
  <c r="AG78" i="33"/>
  <c r="AC15" i="33"/>
  <c r="AE15" i="33" s="1"/>
  <c r="AG16" i="33"/>
  <c r="AG21" i="33"/>
  <c r="AC24" i="33"/>
  <c r="AE24" i="33" s="1"/>
  <c r="AG35" i="33"/>
  <c r="AG40" i="33"/>
  <c r="AG49" i="33"/>
  <c r="AG54" i="33"/>
  <c r="AG63" i="33"/>
  <c r="AG68" i="33"/>
  <c r="AG72" i="33"/>
  <c r="AG77" i="33"/>
  <c r="AC32" i="33"/>
  <c r="AG39" i="33"/>
  <c r="AC46" i="33"/>
  <c r="AG53" i="33"/>
  <c r="AC60" i="33"/>
  <c r="AC74" i="33"/>
  <c r="AG14" i="33"/>
  <c r="AC18" i="33"/>
  <c r="AC14" i="33"/>
  <c r="AE14" i="33" s="1"/>
  <c r="AC47" i="33"/>
  <c r="AE47" i="33" s="1"/>
  <c r="AG48" i="33"/>
  <c r="AC61" i="33"/>
  <c r="AE61" i="33" s="1"/>
  <c r="AG62" i="33"/>
  <c r="AC75" i="33"/>
  <c r="AE75" i="33" s="1"/>
  <c r="AG76" i="33"/>
  <c r="AF74" i="33" l="1"/>
  <c r="AF60" i="33"/>
  <c r="AF53" i="33"/>
  <c r="AE32" i="33"/>
  <c r="AC33" i="33" s="1"/>
  <c r="AE33" i="33" s="1"/>
  <c r="AC34" i="33" s="1"/>
  <c r="AE34" i="33" s="1"/>
  <c r="AD60" i="33"/>
  <c r="AH60" i="33" s="1"/>
  <c r="AE60" i="33"/>
  <c r="AE25" i="33"/>
  <c r="AC26" i="33" s="1"/>
  <c r="AE26" i="33" s="1"/>
  <c r="AD25" i="33"/>
  <c r="AD46" i="33"/>
  <c r="AE46" i="33"/>
  <c r="AF39" i="33"/>
  <c r="AF46" i="33"/>
  <c r="AE53" i="33"/>
  <c r="AD53" i="33"/>
  <c r="AE18" i="33"/>
  <c r="AC19" i="33" s="1"/>
  <c r="AE19" i="33" s="1"/>
  <c r="AC20" i="33" s="1"/>
  <c r="AE20" i="33" s="1"/>
  <c r="AE11" i="33"/>
  <c r="AC12" i="33" s="1"/>
  <c r="AE12" i="33" s="1"/>
  <c r="AC13" i="33" s="1"/>
  <c r="AE13" i="33" s="1"/>
  <c r="AE39" i="33"/>
  <c r="AD39" i="33"/>
  <c r="AD74" i="33"/>
  <c r="AH74" i="33" s="1"/>
  <c r="AE74" i="33"/>
  <c r="AE67" i="33"/>
  <c r="AD67" i="33"/>
  <c r="AH53" i="33" l="1"/>
  <c r="AH39" i="33"/>
  <c r="AD11" i="33"/>
  <c r="AD18" i="33"/>
  <c r="AH46" i="33"/>
  <c r="AD32" i="33"/>
  <c r="M60" i="33" l="1"/>
  <c r="N60" i="33" s="1"/>
  <c r="M11" i="33"/>
  <c r="N11" i="33" s="1"/>
  <c r="M32" i="33"/>
  <c r="N32" i="33" s="1"/>
  <c r="M18" i="33"/>
  <c r="N18" i="33" s="1"/>
  <c r="M25" i="33"/>
  <c r="N25" i="33" s="1"/>
  <c r="M67" i="33"/>
  <c r="N67" i="33" s="1"/>
  <c r="M53" i="33"/>
  <c r="N53" i="33" s="1"/>
  <c r="M39" i="33"/>
  <c r="N39" i="33" s="1"/>
  <c r="M74" i="33"/>
  <c r="N74" i="33" s="1"/>
  <c r="M46" i="33"/>
  <c r="N46" i="33" s="1"/>
  <c r="O53" i="33" l="1"/>
  <c r="P53" i="33"/>
  <c r="O39" i="33"/>
  <c r="P39" i="33"/>
  <c r="O67" i="33"/>
  <c r="AG67" i="33" s="1"/>
  <c r="AF67" i="33" s="1"/>
  <c r="AH67" i="33" s="1"/>
  <c r="P67" i="33"/>
  <c r="O25" i="33"/>
  <c r="AG25" i="33" s="1"/>
  <c r="P25" i="33"/>
  <c r="O18" i="33"/>
  <c r="AG18" i="33" s="1"/>
  <c r="P18" i="33"/>
  <c r="O32" i="33"/>
  <c r="AG32" i="33" s="1"/>
  <c r="AG33" i="33" s="1"/>
  <c r="P32" i="33"/>
  <c r="O11" i="33"/>
  <c r="AG11" i="33" s="1"/>
  <c r="P11" i="33"/>
  <c r="O46" i="33"/>
  <c r="P46" i="33"/>
  <c r="O74" i="33"/>
  <c r="P74" i="33"/>
  <c r="O60" i="33"/>
  <c r="P60" i="33"/>
  <c r="AG26" i="33" l="1"/>
  <c r="AF25" i="33" s="1"/>
  <c r="AH25" i="33" s="1"/>
  <c r="AG12" i="33"/>
  <c r="AG13" i="33" s="1"/>
  <c r="AG34" i="33"/>
  <c r="AF32" i="33" s="1"/>
  <c r="AH32" i="33" s="1"/>
  <c r="AG19" i="33"/>
  <c r="AG20" i="33" s="1"/>
  <c r="AF18" i="33" l="1"/>
  <c r="AH18" i="33" s="1"/>
  <c r="AF11" i="33"/>
  <c r="AH11" i="33" s="1"/>
  <c r="Y80" i="61" l="1"/>
  <c r="V80" i="61"/>
  <c r="U80" i="61"/>
  <c r="Y79" i="61"/>
  <c r="V79" i="61"/>
  <c r="AC80" i="61" s="1"/>
  <c r="AE80" i="61" s="1"/>
  <c r="U79" i="61"/>
  <c r="Y78" i="61"/>
  <c r="V78" i="61"/>
  <c r="AC79" i="61" s="1"/>
  <c r="AE79" i="61" s="1"/>
  <c r="U78" i="61"/>
  <c r="Y77" i="61"/>
  <c r="V77" i="61"/>
  <c r="U77" i="61"/>
  <c r="Y76" i="61"/>
  <c r="V76" i="61"/>
  <c r="AG78" i="61" s="1"/>
  <c r="U76" i="61"/>
  <c r="Y75" i="61"/>
  <c r="V75" i="61"/>
  <c r="U75" i="61"/>
  <c r="Y74" i="61"/>
  <c r="V74" i="61"/>
  <c r="U74" i="61"/>
  <c r="M74" i="61"/>
  <c r="N74" i="61" s="1"/>
  <c r="J74" i="61"/>
  <c r="K74" i="61" s="1"/>
  <c r="G74" i="61"/>
  <c r="Y73" i="61"/>
  <c r="V73" i="61"/>
  <c r="U73" i="61"/>
  <c r="Y72" i="61"/>
  <c r="V72" i="61"/>
  <c r="AC73" i="61" s="1"/>
  <c r="AE73" i="61" s="1"/>
  <c r="U72" i="61"/>
  <c r="Y71" i="61"/>
  <c r="V71" i="61"/>
  <c r="U71" i="61"/>
  <c r="Y70" i="61"/>
  <c r="V70" i="61"/>
  <c r="AC71" i="61" s="1"/>
  <c r="AE71" i="61" s="1"/>
  <c r="U70" i="61"/>
  <c r="Y69" i="61"/>
  <c r="V69" i="61"/>
  <c r="U69" i="61"/>
  <c r="Y68" i="61"/>
  <c r="V68" i="61"/>
  <c r="AC69" i="61" s="1"/>
  <c r="AE69" i="61" s="1"/>
  <c r="U68" i="61"/>
  <c r="Y67" i="61"/>
  <c r="V67" i="61"/>
  <c r="AG70" i="61" s="1"/>
  <c r="U67" i="61"/>
  <c r="M67" i="61"/>
  <c r="N67" i="61" s="1"/>
  <c r="J67" i="61"/>
  <c r="K67" i="61" s="1"/>
  <c r="AC67" i="61" s="1"/>
  <c r="AE67" i="61" s="1"/>
  <c r="G67" i="61"/>
  <c r="Y66" i="61"/>
  <c r="V66" i="61"/>
  <c r="U66" i="61"/>
  <c r="Y65" i="61"/>
  <c r="V65" i="61"/>
  <c r="AC66" i="61" s="1"/>
  <c r="AE66" i="61" s="1"/>
  <c r="U65" i="61"/>
  <c r="Y64" i="61"/>
  <c r="V64" i="61"/>
  <c r="U64" i="61"/>
  <c r="Y63" i="61"/>
  <c r="V63" i="61"/>
  <c r="AC64" i="61" s="1"/>
  <c r="AE64" i="61" s="1"/>
  <c r="U63" i="61"/>
  <c r="Y62" i="61"/>
  <c r="V62" i="61"/>
  <c r="U62" i="61"/>
  <c r="Y61" i="61"/>
  <c r="V61" i="61"/>
  <c r="AC62" i="61" s="1"/>
  <c r="AE62" i="61" s="1"/>
  <c r="U61" i="61"/>
  <c r="Y60" i="61"/>
  <c r="V60" i="61"/>
  <c r="AC60" i="61" s="1"/>
  <c r="U60" i="61"/>
  <c r="M60" i="61"/>
  <c r="N60" i="61" s="1"/>
  <c r="J60" i="61"/>
  <c r="K60" i="61" s="1"/>
  <c r="G60" i="61"/>
  <c r="Y59" i="61"/>
  <c r="V59" i="61"/>
  <c r="U59" i="61"/>
  <c r="Y58" i="61"/>
  <c r="V58" i="61"/>
  <c r="U58" i="61"/>
  <c r="Y57" i="61"/>
  <c r="V57" i="61"/>
  <c r="AC58" i="61" s="1"/>
  <c r="AE58" i="61" s="1"/>
  <c r="U57" i="61"/>
  <c r="Y56" i="61"/>
  <c r="V56" i="61"/>
  <c r="U56" i="61"/>
  <c r="Y55" i="61"/>
  <c r="V55" i="61"/>
  <c r="AC56" i="61" s="1"/>
  <c r="U55" i="61"/>
  <c r="Y54" i="61"/>
  <c r="V54" i="61"/>
  <c r="U54" i="61"/>
  <c r="AG53" i="61"/>
  <c r="AC53" i="61"/>
  <c r="AE53" i="61" s="1"/>
  <c r="Y53" i="61"/>
  <c r="V53" i="61"/>
  <c r="AG56" i="61" s="1"/>
  <c r="U53" i="61"/>
  <c r="M53" i="61"/>
  <c r="N53" i="61" s="1"/>
  <c r="J53" i="61"/>
  <c r="K53" i="61" s="1"/>
  <c r="G53" i="61"/>
  <c r="Y52" i="61"/>
  <c r="V52" i="61"/>
  <c r="U52" i="61"/>
  <c r="Y51" i="61"/>
  <c r="V51" i="61"/>
  <c r="AC52" i="61" s="1"/>
  <c r="AE52" i="61" s="1"/>
  <c r="U51" i="61"/>
  <c r="Y50" i="61"/>
  <c r="V50" i="61"/>
  <c r="U50" i="61"/>
  <c r="Y49" i="61"/>
  <c r="V49" i="61"/>
  <c r="AC50" i="61" s="1"/>
  <c r="AE50" i="61" s="1"/>
  <c r="U49" i="61"/>
  <c r="Y48" i="61"/>
  <c r="V48" i="61"/>
  <c r="U48" i="61"/>
  <c r="Y47" i="61"/>
  <c r="V47" i="61"/>
  <c r="AC48" i="61" s="1"/>
  <c r="AE48" i="61" s="1"/>
  <c r="U47" i="61"/>
  <c r="Y46" i="61"/>
  <c r="V46" i="61"/>
  <c r="AC46" i="61" s="1"/>
  <c r="AE46" i="61" s="1"/>
  <c r="U46" i="61"/>
  <c r="M46" i="61"/>
  <c r="N46" i="61" s="1"/>
  <c r="J46" i="61"/>
  <c r="K46" i="61" s="1"/>
  <c r="G46" i="61"/>
  <c r="Y45" i="61"/>
  <c r="V45" i="61"/>
  <c r="AG51" i="61" s="1"/>
  <c r="U45" i="61"/>
  <c r="Y44" i="61"/>
  <c r="V44" i="61"/>
  <c r="U44" i="61"/>
  <c r="Y43" i="61"/>
  <c r="V43" i="61"/>
  <c r="AC44" i="61" s="1"/>
  <c r="AE44" i="61" s="1"/>
  <c r="U43" i="61"/>
  <c r="Y42" i="61"/>
  <c r="V42" i="61"/>
  <c r="U42" i="61"/>
  <c r="Y41" i="61"/>
  <c r="V41" i="61"/>
  <c r="AC42" i="61" s="1"/>
  <c r="U41" i="61"/>
  <c r="Y40" i="61"/>
  <c r="V40" i="61"/>
  <c r="AC41" i="61" s="1"/>
  <c r="AE41" i="61" s="1"/>
  <c r="U40" i="61"/>
  <c r="Y39" i="61"/>
  <c r="V39" i="61"/>
  <c r="AG41" i="61" s="1"/>
  <c r="U39" i="61"/>
  <c r="M39" i="61"/>
  <c r="N39" i="61" s="1"/>
  <c r="J39" i="61"/>
  <c r="K39" i="61" s="1"/>
  <c r="G39" i="61"/>
  <c r="Y38" i="61"/>
  <c r="V38" i="61"/>
  <c r="U38" i="61"/>
  <c r="Y37" i="61"/>
  <c r="V37" i="61"/>
  <c r="AC38" i="61" s="1"/>
  <c r="AE38" i="61" s="1"/>
  <c r="U37" i="61"/>
  <c r="Y36" i="61"/>
  <c r="V36" i="61"/>
  <c r="U36" i="61"/>
  <c r="Y35" i="61"/>
  <c r="V35" i="61"/>
  <c r="AC36" i="61" s="1"/>
  <c r="AE36" i="61" s="1"/>
  <c r="U35" i="61"/>
  <c r="Y34" i="61"/>
  <c r="V34" i="61"/>
  <c r="U34" i="61"/>
  <c r="Y33" i="61"/>
  <c r="V33" i="61"/>
  <c r="AC34" i="61" s="1"/>
  <c r="AE34" i="61" s="1"/>
  <c r="U33" i="61"/>
  <c r="Y32" i="61"/>
  <c r="V32" i="61"/>
  <c r="AC32" i="61" s="1"/>
  <c r="AE32" i="61" s="1"/>
  <c r="U32" i="61"/>
  <c r="M32" i="61"/>
  <c r="N32" i="61" s="1"/>
  <c r="J32" i="61"/>
  <c r="K32" i="61" s="1"/>
  <c r="G32" i="61"/>
  <c r="Y31" i="61"/>
  <c r="V31" i="61"/>
  <c r="U31" i="61"/>
  <c r="Y30" i="61"/>
  <c r="V30" i="61"/>
  <c r="AC31" i="61" s="1"/>
  <c r="AE31" i="61" s="1"/>
  <c r="U30" i="61"/>
  <c r="Y29" i="61"/>
  <c r="V29" i="61"/>
  <c r="U29" i="61"/>
  <c r="Y28" i="61"/>
  <c r="V28" i="61"/>
  <c r="AC29" i="61" s="1"/>
  <c r="AE29" i="61" s="1"/>
  <c r="U28" i="61"/>
  <c r="Y27" i="61"/>
  <c r="V27" i="61"/>
  <c r="U27" i="61"/>
  <c r="Y26" i="61"/>
  <c r="V26" i="61"/>
  <c r="AC27" i="61" s="1"/>
  <c r="AE27" i="61" s="1"/>
  <c r="U26" i="61"/>
  <c r="AG25" i="61"/>
  <c r="Y25" i="61"/>
  <c r="V25" i="61"/>
  <c r="U25" i="61"/>
  <c r="M25" i="61"/>
  <c r="N25" i="61" s="1"/>
  <c r="J25" i="61"/>
  <c r="K25" i="61" s="1"/>
  <c r="G25" i="61"/>
  <c r="Y24" i="61"/>
  <c r="V24" i="61"/>
  <c r="U24" i="61"/>
  <c r="Y23" i="61"/>
  <c r="V23" i="61"/>
  <c r="AC24" i="61" s="1"/>
  <c r="AE24" i="61" s="1"/>
  <c r="U23" i="61"/>
  <c r="Y22" i="61"/>
  <c r="V22" i="61"/>
  <c r="U22" i="61"/>
  <c r="Y21" i="61"/>
  <c r="V21" i="61"/>
  <c r="AC22" i="61" s="1"/>
  <c r="AE22" i="61" s="1"/>
  <c r="U21" i="61"/>
  <c r="Y20" i="61"/>
  <c r="V20" i="61"/>
  <c r="AG24" i="61" s="1"/>
  <c r="U20" i="61"/>
  <c r="Y19" i="61"/>
  <c r="V19" i="61"/>
  <c r="U19" i="61"/>
  <c r="Y18" i="61"/>
  <c r="V18" i="61"/>
  <c r="AC18" i="61" s="1"/>
  <c r="AE18" i="61" s="1"/>
  <c r="U18" i="61"/>
  <c r="M18" i="61"/>
  <c r="N18" i="61" s="1"/>
  <c r="K18" i="61"/>
  <c r="J18" i="61"/>
  <c r="G18" i="61"/>
  <c r="Y17" i="61"/>
  <c r="V17" i="61"/>
  <c r="AG17" i="61" s="1"/>
  <c r="U17" i="61"/>
  <c r="AG16" i="61"/>
  <c r="Y16" i="61"/>
  <c r="V16" i="61"/>
  <c r="U16" i="61"/>
  <c r="Y15" i="61"/>
  <c r="V15" i="61"/>
  <c r="U15" i="61"/>
  <c r="Y14" i="61"/>
  <c r="V14" i="61"/>
  <c r="AC14" i="61" s="1"/>
  <c r="AE14" i="61" s="1"/>
  <c r="U14" i="61"/>
  <c r="Y13" i="61"/>
  <c r="V13" i="61"/>
  <c r="U13" i="61"/>
  <c r="Y12" i="61"/>
  <c r="V12" i="61"/>
  <c r="U12" i="61"/>
  <c r="Y11" i="61"/>
  <c r="V11" i="61"/>
  <c r="U11" i="61"/>
  <c r="M11" i="61"/>
  <c r="N11" i="61" s="1"/>
  <c r="K11" i="61"/>
  <c r="AC11" i="61" s="1"/>
  <c r="AE11" i="61" s="1"/>
  <c r="AC12" i="61" s="1"/>
  <c r="AE12" i="61" s="1"/>
  <c r="J11" i="61"/>
  <c r="G11" i="61"/>
  <c r="AC15" i="61" l="1"/>
  <c r="AE15" i="61" s="1"/>
  <c r="AG22" i="61"/>
  <c r="AC17" i="61"/>
  <c r="AE17" i="61" s="1"/>
  <c r="AG39" i="61"/>
  <c r="AG59" i="61"/>
  <c r="AG23" i="61"/>
  <c r="AC35" i="61"/>
  <c r="AC45" i="61"/>
  <c r="AE45" i="61" s="1"/>
  <c r="AC47" i="61"/>
  <c r="AE47" i="61" s="1"/>
  <c r="AC51" i="61"/>
  <c r="AE51" i="61" s="1"/>
  <c r="AG72" i="61"/>
  <c r="AG36" i="61"/>
  <c r="AC43" i="61"/>
  <c r="AE43" i="61" s="1"/>
  <c r="AG50" i="61"/>
  <c r="AG55" i="61"/>
  <c r="AC59" i="61"/>
  <c r="AE59" i="61" s="1"/>
  <c r="AC61" i="61"/>
  <c r="AE61" i="61" s="1"/>
  <c r="AC65" i="61"/>
  <c r="AE65" i="61" s="1"/>
  <c r="AG28" i="61"/>
  <c r="AG42" i="61"/>
  <c r="AC40" i="61"/>
  <c r="AE40" i="61" s="1"/>
  <c r="AC55" i="61"/>
  <c r="AE55" i="61" s="1"/>
  <c r="AG80" i="61"/>
  <c r="AC20" i="61"/>
  <c r="AE20" i="61" s="1"/>
  <c r="AC26" i="61"/>
  <c r="AE26" i="61" s="1"/>
  <c r="AG29" i="61"/>
  <c r="AG26" i="61"/>
  <c r="AC30" i="61"/>
  <c r="AE30" i="61" s="1"/>
  <c r="AG44" i="61"/>
  <c r="AG40" i="61"/>
  <c r="AC57" i="61"/>
  <c r="AE57" i="61" s="1"/>
  <c r="AC63" i="61"/>
  <c r="AE63" i="61" s="1"/>
  <c r="AC68" i="61"/>
  <c r="AE68" i="61" s="1"/>
  <c r="AC78" i="61"/>
  <c r="AE78" i="61" s="1"/>
  <c r="AC19" i="61"/>
  <c r="AE19" i="61" s="1"/>
  <c r="AC23" i="61"/>
  <c r="AE23" i="61" s="1"/>
  <c r="AC25" i="61"/>
  <c r="AE25" i="61" s="1"/>
  <c r="AC39" i="61"/>
  <c r="AE39" i="61" s="1"/>
  <c r="AG45" i="61"/>
  <c r="AC54" i="61"/>
  <c r="AE54" i="61" s="1"/>
  <c r="AC28" i="61"/>
  <c r="AE28" i="61" s="1"/>
  <c r="AC33" i="61"/>
  <c r="AE33" i="61" s="1"/>
  <c r="AC37" i="61"/>
  <c r="AE37" i="61" s="1"/>
  <c r="AG58" i="61"/>
  <c r="AG54" i="61"/>
  <c r="AG68" i="61"/>
  <c r="AC72" i="61"/>
  <c r="AE72" i="61" s="1"/>
  <c r="AC76" i="61"/>
  <c r="AE76" i="61" s="1"/>
  <c r="P11" i="61"/>
  <c r="O11" i="61"/>
  <c r="AG11" i="61" s="1"/>
  <c r="AG12" i="61" s="1"/>
  <c r="AG13" i="61" s="1"/>
  <c r="AG14" i="61" s="1"/>
  <c r="AE60" i="61"/>
  <c r="P67" i="61"/>
  <c r="O67" i="61"/>
  <c r="AG67" i="61" s="1"/>
  <c r="P18" i="61"/>
  <c r="O18" i="61"/>
  <c r="AD25" i="61"/>
  <c r="AD39" i="61"/>
  <c r="AE42" i="61"/>
  <c r="AC13" i="61"/>
  <c r="AE13" i="61" s="1"/>
  <c r="P32" i="61"/>
  <c r="O32" i="61"/>
  <c r="AE35" i="61"/>
  <c r="AD32" i="61"/>
  <c r="AD53" i="61"/>
  <c r="AE56" i="61"/>
  <c r="P39" i="61"/>
  <c r="O39" i="61"/>
  <c r="P46" i="61"/>
  <c r="O46" i="61"/>
  <c r="P74" i="61"/>
  <c r="O74" i="61"/>
  <c r="P25" i="61"/>
  <c r="O25" i="61"/>
  <c r="P60" i="61"/>
  <c r="O60" i="61"/>
  <c r="P53" i="61"/>
  <c r="O53" i="61"/>
  <c r="AG62" i="61"/>
  <c r="AG48" i="61"/>
  <c r="AG52" i="61"/>
  <c r="AG57" i="61"/>
  <c r="AF53" i="61" s="1"/>
  <c r="AG66" i="61"/>
  <c r="AC70" i="61"/>
  <c r="AG71" i="61"/>
  <c r="AG19" i="61"/>
  <c r="AG33" i="61"/>
  <c r="AG37" i="61"/>
  <c r="AG47" i="61"/>
  <c r="AG61" i="61"/>
  <c r="AG65" i="61"/>
  <c r="AG75" i="61"/>
  <c r="AG79" i="61"/>
  <c r="AG34" i="61"/>
  <c r="AG38" i="61"/>
  <c r="AG43" i="61"/>
  <c r="AF39" i="61" s="1"/>
  <c r="AG18" i="61"/>
  <c r="AG32" i="61"/>
  <c r="AF32" i="61" s="1"/>
  <c r="AG46" i="61"/>
  <c r="AG60" i="61"/>
  <c r="AG74" i="61"/>
  <c r="AG69" i="61"/>
  <c r="AG73" i="61"/>
  <c r="AC77" i="61"/>
  <c r="AE77" i="61" s="1"/>
  <c r="AG27" i="61"/>
  <c r="AG31" i="61"/>
  <c r="AC49" i="61"/>
  <c r="AG64" i="61"/>
  <c r="AG21" i="61"/>
  <c r="AG30" i="61"/>
  <c r="AG35" i="61"/>
  <c r="AG49" i="61"/>
  <c r="AG63" i="61"/>
  <c r="AG77" i="61"/>
  <c r="AC74" i="61"/>
  <c r="AC16" i="61"/>
  <c r="AC21" i="61"/>
  <c r="AG20" i="61"/>
  <c r="AC75" i="61"/>
  <c r="AE75" i="61" s="1"/>
  <c r="AG76" i="61"/>
  <c r="Y80" i="42"/>
  <c r="V80" i="42"/>
  <c r="U80" i="42"/>
  <c r="Y79" i="42"/>
  <c r="V79" i="42"/>
  <c r="U79" i="42"/>
  <c r="Y78" i="42"/>
  <c r="V78" i="42"/>
  <c r="AC79" i="42" s="1"/>
  <c r="AE79" i="42" s="1"/>
  <c r="U78" i="42"/>
  <c r="Y77" i="42"/>
  <c r="V77" i="42"/>
  <c r="AG79" i="42" s="1"/>
  <c r="U77" i="42"/>
  <c r="Y76" i="42"/>
  <c r="V76" i="42"/>
  <c r="AC77" i="42" s="1"/>
  <c r="AE77" i="42" s="1"/>
  <c r="U76" i="42"/>
  <c r="AG75" i="42"/>
  <c r="Y75" i="42"/>
  <c r="V75" i="42"/>
  <c r="AC76" i="42" s="1"/>
  <c r="AE76" i="42" s="1"/>
  <c r="U75" i="42"/>
  <c r="AE74" i="42"/>
  <c r="AC74" i="42"/>
  <c r="Y74" i="42"/>
  <c r="V74" i="42"/>
  <c r="AG80" i="42" s="1"/>
  <c r="U74" i="42"/>
  <c r="K74" i="42"/>
  <c r="J74" i="42"/>
  <c r="G74" i="42"/>
  <c r="AC73" i="42"/>
  <c r="AE73" i="42" s="1"/>
  <c r="Y73" i="42"/>
  <c r="V73" i="42"/>
  <c r="U73" i="42"/>
  <c r="Y72" i="42"/>
  <c r="V72" i="42"/>
  <c r="U72" i="42"/>
  <c r="Y71" i="42"/>
  <c r="V71" i="42"/>
  <c r="AC72" i="42" s="1"/>
  <c r="AE72" i="42" s="1"/>
  <c r="U71" i="42"/>
  <c r="Y70" i="42"/>
  <c r="V70" i="42"/>
  <c r="AC71" i="42" s="1"/>
  <c r="AE71" i="42" s="1"/>
  <c r="U70" i="42"/>
  <c r="Y69" i="42"/>
  <c r="V69" i="42"/>
  <c r="AC70" i="42" s="1"/>
  <c r="AE70" i="42" s="1"/>
  <c r="U69" i="42"/>
  <c r="Y68" i="42"/>
  <c r="V68" i="42"/>
  <c r="AG71" i="42" s="1"/>
  <c r="U68" i="42"/>
  <c r="Y67" i="42"/>
  <c r="V67" i="42"/>
  <c r="U67" i="42"/>
  <c r="J67" i="42"/>
  <c r="G67" i="42"/>
  <c r="Y66" i="42"/>
  <c r="V66" i="42"/>
  <c r="U66" i="42"/>
  <c r="Y65" i="42"/>
  <c r="V65" i="42"/>
  <c r="AC66" i="42" s="1"/>
  <c r="AE66" i="42" s="1"/>
  <c r="U65" i="42"/>
  <c r="Y64" i="42"/>
  <c r="V64" i="42"/>
  <c r="AC65" i="42" s="1"/>
  <c r="AE65" i="42" s="1"/>
  <c r="U64" i="42"/>
  <c r="Y63" i="42"/>
  <c r="V63" i="42"/>
  <c r="AC64" i="42" s="1"/>
  <c r="AE64" i="42" s="1"/>
  <c r="U63" i="42"/>
  <c r="Y62" i="42"/>
  <c r="V62" i="42"/>
  <c r="AC63" i="42" s="1"/>
  <c r="AE63" i="42" s="1"/>
  <c r="U62" i="42"/>
  <c r="AG61" i="42"/>
  <c r="Y61" i="42"/>
  <c r="V61" i="42"/>
  <c r="AC62" i="42" s="1"/>
  <c r="AE62" i="42" s="1"/>
  <c r="U61" i="42"/>
  <c r="AE60" i="42"/>
  <c r="AC60" i="42"/>
  <c r="Y60" i="42"/>
  <c r="V60" i="42"/>
  <c r="AG66" i="42" s="1"/>
  <c r="U60" i="42"/>
  <c r="K60" i="42"/>
  <c r="J60" i="42"/>
  <c r="G60" i="42"/>
  <c r="Y59" i="42"/>
  <c r="V59" i="42"/>
  <c r="U59" i="42"/>
  <c r="Y58" i="42"/>
  <c r="V58" i="42"/>
  <c r="AC59" i="42" s="1"/>
  <c r="AE59" i="42" s="1"/>
  <c r="U58" i="42"/>
  <c r="Y57" i="42"/>
  <c r="V57" i="42"/>
  <c r="AC58" i="42" s="1"/>
  <c r="AE58" i="42" s="1"/>
  <c r="U57" i="42"/>
  <c r="Y56" i="42"/>
  <c r="V56" i="42"/>
  <c r="AC57" i="42" s="1"/>
  <c r="AE57" i="42" s="1"/>
  <c r="U56" i="42"/>
  <c r="Y55" i="42"/>
  <c r="V55" i="42"/>
  <c r="AC56" i="42" s="1"/>
  <c r="AE56" i="42" s="1"/>
  <c r="U55" i="42"/>
  <c r="Y54" i="42"/>
  <c r="V54" i="42"/>
  <c r="AC55" i="42" s="1"/>
  <c r="AE55" i="42" s="1"/>
  <c r="U54" i="42"/>
  <c r="Y53" i="42"/>
  <c r="V53" i="42"/>
  <c r="AG57" i="42" s="1"/>
  <c r="U53" i="42"/>
  <c r="J53" i="42"/>
  <c r="G53" i="42"/>
  <c r="Y52" i="42"/>
  <c r="V52" i="42"/>
  <c r="U52" i="42"/>
  <c r="AG51" i="42"/>
  <c r="Y51" i="42"/>
  <c r="V51" i="42"/>
  <c r="AC52" i="42" s="1"/>
  <c r="AE52" i="42" s="1"/>
  <c r="U51" i="42"/>
  <c r="Y50" i="42"/>
  <c r="V50" i="42"/>
  <c r="AC51" i="42" s="1"/>
  <c r="AE51" i="42" s="1"/>
  <c r="U50" i="42"/>
  <c r="Y49" i="42"/>
  <c r="V49" i="42"/>
  <c r="AC50" i="42" s="1"/>
  <c r="AE50" i="42" s="1"/>
  <c r="U49" i="42"/>
  <c r="Y48" i="42"/>
  <c r="V48" i="42"/>
  <c r="AC49" i="42" s="1"/>
  <c r="AE49" i="42" s="1"/>
  <c r="U48" i="42"/>
  <c r="AG47" i="42"/>
  <c r="Y47" i="42"/>
  <c r="V47" i="42"/>
  <c r="AC48" i="42" s="1"/>
  <c r="AE48" i="42" s="1"/>
  <c r="U47" i="42"/>
  <c r="AE46" i="42"/>
  <c r="AC46" i="42"/>
  <c r="Y46" i="42"/>
  <c r="V46" i="42"/>
  <c r="AG52" i="42" s="1"/>
  <c r="U46" i="42"/>
  <c r="K46" i="42"/>
  <c r="J46" i="42"/>
  <c r="G46" i="42"/>
  <c r="Y45" i="42"/>
  <c r="V45" i="42"/>
  <c r="AG50" i="42" s="1"/>
  <c r="U45" i="42"/>
  <c r="Y44" i="42"/>
  <c r="V44" i="42"/>
  <c r="AC45" i="42" s="1"/>
  <c r="AE45" i="42" s="1"/>
  <c r="U44" i="42"/>
  <c r="Y43" i="42"/>
  <c r="V43" i="42"/>
  <c r="AC44" i="42" s="1"/>
  <c r="AE44" i="42" s="1"/>
  <c r="U43" i="42"/>
  <c r="Y42" i="42"/>
  <c r="V42" i="42"/>
  <c r="AC43" i="42" s="1"/>
  <c r="AE43" i="42" s="1"/>
  <c r="U42" i="42"/>
  <c r="Y41" i="42"/>
  <c r="V41" i="42"/>
  <c r="AC42" i="42" s="1"/>
  <c r="AE42" i="42" s="1"/>
  <c r="U41" i="42"/>
  <c r="Y40" i="42"/>
  <c r="V40" i="42"/>
  <c r="AC41" i="42" s="1"/>
  <c r="AE41" i="42" s="1"/>
  <c r="U40" i="42"/>
  <c r="Y39" i="42"/>
  <c r="V39" i="42"/>
  <c r="AG43" i="42" s="1"/>
  <c r="U39" i="42"/>
  <c r="J39" i="42"/>
  <c r="G39" i="42"/>
  <c r="Y38" i="42"/>
  <c r="V38" i="42"/>
  <c r="U38" i="42"/>
  <c r="AG37" i="42"/>
  <c r="Y37" i="42"/>
  <c r="V37" i="42"/>
  <c r="AC38" i="42" s="1"/>
  <c r="AE38" i="42" s="1"/>
  <c r="U37" i="42"/>
  <c r="Y36" i="42"/>
  <c r="V36" i="42"/>
  <c r="AC37" i="42" s="1"/>
  <c r="AE37" i="42" s="1"/>
  <c r="U36" i="42"/>
  <c r="Y35" i="42"/>
  <c r="V35" i="42"/>
  <c r="AC36" i="42" s="1"/>
  <c r="AE36" i="42" s="1"/>
  <c r="U35" i="42"/>
  <c r="Y34" i="42"/>
  <c r="V34" i="42"/>
  <c r="AC35" i="42" s="1"/>
  <c r="AE35" i="42" s="1"/>
  <c r="U34" i="42"/>
  <c r="AG33" i="42"/>
  <c r="Y33" i="42"/>
  <c r="V33" i="42"/>
  <c r="AC34" i="42" s="1"/>
  <c r="AE34" i="42" s="1"/>
  <c r="U33" i="42"/>
  <c r="AE32" i="42"/>
  <c r="AC32" i="42"/>
  <c r="Y32" i="42"/>
  <c r="V32" i="42"/>
  <c r="AG38" i="42" s="1"/>
  <c r="U32" i="42"/>
  <c r="K32" i="42"/>
  <c r="J32" i="42"/>
  <c r="G32" i="42"/>
  <c r="Y31" i="42"/>
  <c r="V31" i="42"/>
  <c r="AG36" i="42" s="1"/>
  <c r="U31" i="42"/>
  <c r="Y30" i="42"/>
  <c r="V30" i="42"/>
  <c r="AC31" i="42" s="1"/>
  <c r="AE31" i="42" s="1"/>
  <c r="U30" i="42"/>
  <c r="Y29" i="42"/>
  <c r="V29" i="42"/>
  <c r="AC30" i="42" s="1"/>
  <c r="AE30" i="42" s="1"/>
  <c r="U29" i="42"/>
  <c r="Y28" i="42"/>
  <c r="V28" i="42"/>
  <c r="AC29" i="42" s="1"/>
  <c r="AE29" i="42" s="1"/>
  <c r="U28" i="42"/>
  <c r="Y27" i="42"/>
  <c r="V27" i="42"/>
  <c r="AC28" i="42" s="1"/>
  <c r="AE28" i="42" s="1"/>
  <c r="U27" i="42"/>
  <c r="Y26" i="42"/>
  <c r="V26" i="42"/>
  <c r="AC27" i="42" s="1"/>
  <c r="AE27" i="42" s="1"/>
  <c r="U26" i="42"/>
  <c r="Y25" i="42"/>
  <c r="V25" i="42"/>
  <c r="AG25" i="42" s="1"/>
  <c r="U25" i="42"/>
  <c r="J25" i="42"/>
  <c r="G25" i="42"/>
  <c r="Y24" i="42"/>
  <c r="V24" i="42"/>
  <c r="AG30" i="42" s="1"/>
  <c r="U24" i="42"/>
  <c r="AG23" i="42"/>
  <c r="Y23" i="42"/>
  <c r="V23" i="42"/>
  <c r="AG29" i="42" s="1"/>
  <c r="U23" i="42"/>
  <c r="AC22" i="42"/>
  <c r="AE22" i="42" s="1"/>
  <c r="Y22" i="42"/>
  <c r="V22" i="42"/>
  <c r="AC23" i="42" s="1"/>
  <c r="AE23" i="42" s="1"/>
  <c r="U22" i="42"/>
  <c r="Y21" i="42"/>
  <c r="V21" i="42"/>
  <c r="U21" i="42"/>
  <c r="Y20" i="42"/>
  <c r="V20" i="42"/>
  <c r="AC21" i="42" s="1"/>
  <c r="AE21" i="42" s="1"/>
  <c r="U20" i="42"/>
  <c r="Y19" i="42"/>
  <c r="V19" i="42"/>
  <c r="U19" i="42"/>
  <c r="Y18" i="42"/>
  <c r="V18" i="42"/>
  <c r="AG24" i="42" s="1"/>
  <c r="U18" i="42"/>
  <c r="K18" i="42"/>
  <c r="AC18" i="42" s="1"/>
  <c r="J18" i="42"/>
  <c r="G18" i="42"/>
  <c r="Y17" i="42"/>
  <c r="V17" i="42"/>
  <c r="U17" i="42"/>
  <c r="Y16" i="42"/>
  <c r="V16" i="42"/>
  <c r="AC17" i="42" s="1"/>
  <c r="AE17" i="42" s="1"/>
  <c r="U16" i="42"/>
  <c r="Y15" i="42"/>
  <c r="V15" i="42"/>
  <c r="U15" i="42"/>
  <c r="Y14" i="42"/>
  <c r="V14" i="42"/>
  <c r="U14" i="42"/>
  <c r="Y13" i="42"/>
  <c r="V13" i="42"/>
  <c r="U13" i="42"/>
  <c r="Y12" i="42"/>
  <c r="V12" i="42"/>
  <c r="AC16" i="42" s="1"/>
  <c r="AE16" i="42" s="1"/>
  <c r="U12" i="42"/>
  <c r="Y11" i="42"/>
  <c r="V11" i="42"/>
  <c r="AG15" i="42" s="1"/>
  <c r="U11" i="42"/>
  <c r="J11" i="42"/>
  <c r="G11" i="42"/>
  <c r="AD60" i="61" l="1"/>
  <c r="AC80" i="42"/>
  <c r="AE80" i="42" s="1"/>
  <c r="AF67" i="61"/>
  <c r="AG15" i="61"/>
  <c r="AF25" i="61"/>
  <c r="AH25" i="61" s="1"/>
  <c r="AF18" i="61"/>
  <c r="AH53" i="61"/>
  <c r="AH39" i="61"/>
  <c r="AH32" i="61"/>
  <c r="AF74" i="61"/>
  <c r="AD11" i="61"/>
  <c r="AE16" i="61"/>
  <c r="AF11" i="61"/>
  <c r="AD18" i="61"/>
  <c r="AE21" i="61"/>
  <c r="AF60" i="61"/>
  <c r="AH60" i="61" s="1"/>
  <c r="AD67" i="61"/>
  <c r="AH67" i="61" s="1"/>
  <c r="AE70" i="61"/>
  <c r="AD74" i="61"/>
  <c r="AE74" i="61"/>
  <c r="AE49" i="61"/>
  <c r="AD46" i="61"/>
  <c r="AF46" i="61"/>
  <c r="AE18" i="42"/>
  <c r="AG14" i="42"/>
  <c r="AC78" i="42"/>
  <c r="AE78" i="42" s="1"/>
  <c r="AG42" i="42"/>
  <c r="AG56" i="42"/>
  <c r="AG65" i="42"/>
  <c r="K25" i="42"/>
  <c r="AC25" i="42"/>
  <c r="AG32" i="42"/>
  <c r="K39" i="42"/>
  <c r="AC39" i="42"/>
  <c r="AG46" i="42"/>
  <c r="K53" i="42"/>
  <c r="AC53" i="42"/>
  <c r="AG60" i="42"/>
  <c r="AF60" i="42" s="1"/>
  <c r="K67" i="42"/>
  <c r="AC67" i="42"/>
  <c r="AG74" i="42"/>
  <c r="AC69" i="42"/>
  <c r="AE69" i="42" s="1"/>
  <c r="AG70" i="42"/>
  <c r="K11" i="42"/>
  <c r="AC11" i="42" s="1"/>
  <c r="AG17" i="42"/>
  <c r="AG22" i="42"/>
  <c r="AC26" i="42"/>
  <c r="AE26" i="42" s="1"/>
  <c r="AG27" i="42"/>
  <c r="AG31" i="42"/>
  <c r="AC40" i="42"/>
  <c r="AE40" i="42" s="1"/>
  <c r="AG41" i="42"/>
  <c r="AG45" i="42"/>
  <c r="AC54" i="42"/>
  <c r="AE54" i="42" s="1"/>
  <c r="AG55" i="42"/>
  <c r="AG59" i="42"/>
  <c r="AG64" i="42"/>
  <c r="AC68" i="42"/>
  <c r="AE68" i="42" s="1"/>
  <c r="AG69" i="42"/>
  <c r="AG73" i="42"/>
  <c r="AG78" i="42"/>
  <c r="AG28" i="42"/>
  <c r="AF25" i="42" s="1"/>
  <c r="AC15" i="42"/>
  <c r="AE15" i="42" s="1"/>
  <c r="AG16" i="42"/>
  <c r="AG21" i="42"/>
  <c r="AC24" i="42"/>
  <c r="AE24" i="42" s="1"/>
  <c r="AG26" i="42"/>
  <c r="AG35" i="42"/>
  <c r="AG40" i="42"/>
  <c r="AG44" i="42"/>
  <c r="AG49" i="42"/>
  <c r="AG54" i="42"/>
  <c r="AG58" i="42"/>
  <c r="AG63" i="42"/>
  <c r="AG68" i="42"/>
  <c r="AG72" i="42"/>
  <c r="AG77" i="42"/>
  <c r="AG39" i="42"/>
  <c r="AG53" i="42"/>
  <c r="AC14" i="42"/>
  <c r="AE14" i="42" s="1"/>
  <c r="AC19" i="42"/>
  <c r="AE19" i="42" s="1"/>
  <c r="AC20" i="42" s="1"/>
  <c r="AE20" i="42" s="1"/>
  <c r="AC33" i="42"/>
  <c r="AE33" i="42" s="1"/>
  <c r="AG34" i="42"/>
  <c r="AC47" i="42"/>
  <c r="AE47" i="42" s="1"/>
  <c r="AG48" i="42"/>
  <c r="AC61" i="42"/>
  <c r="AE61" i="42" s="1"/>
  <c r="AG62" i="42"/>
  <c r="AC75" i="42"/>
  <c r="AE75" i="42" s="1"/>
  <c r="AG76" i="42"/>
  <c r="AH18" i="61" l="1"/>
  <c r="AH46" i="61"/>
  <c r="AH74" i="61"/>
  <c r="AH11" i="61"/>
  <c r="AE11" i="42"/>
  <c r="AC12" i="42" s="1"/>
  <c r="AE12" i="42" s="1"/>
  <c r="AC13" i="42" s="1"/>
  <c r="AE13" i="42" s="1"/>
  <c r="AD11" i="42"/>
  <c r="AF53" i="42"/>
  <c r="AF46" i="42"/>
  <c r="AE39" i="42"/>
  <c r="AD39" i="42"/>
  <c r="AF39" i="42"/>
  <c r="AF74" i="42"/>
  <c r="AD46" i="42"/>
  <c r="AE67" i="42"/>
  <c r="AD67" i="42"/>
  <c r="AF32" i="42"/>
  <c r="AD60" i="42"/>
  <c r="AH60" i="42" s="1"/>
  <c r="AE25" i="42"/>
  <c r="AD25" i="42"/>
  <c r="AH25" i="42" s="1"/>
  <c r="AD18" i="42"/>
  <c r="AD74" i="42"/>
  <c r="AE53" i="42"/>
  <c r="AD53" i="42"/>
  <c r="AH53" i="42" s="1"/>
  <c r="AD32" i="42"/>
  <c r="AH32" i="42" s="1"/>
  <c r="AH74" i="42" l="1"/>
  <c r="AH46" i="42"/>
  <c r="AH39" i="42"/>
  <c r="M60" i="42" l="1"/>
  <c r="N60" i="42" s="1"/>
  <c r="M11" i="42"/>
  <c r="N11" i="42" s="1"/>
  <c r="M39" i="42"/>
  <c r="N39" i="42" s="1"/>
  <c r="M46" i="42"/>
  <c r="N46" i="42" s="1"/>
  <c r="M53" i="42"/>
  <c r="N53" i="42" s="1"/>
  <c r="M25" i="42"/>
  <c r="N25" i="42" s="1"/>
  <c r="M32" i="42"/>
  <c r="N32" i="42" s="1"/>
  <c r="M18" i="42"/>
  <c r="N18" i="42" s="1"/>
  <c r="M67" i="42"/>
  <c r="N67" i="42" s="1"/>
  <c r="M74" i="42"/>
  <c r="N74" i="42" s="1"/>
  <c r="O32" i="42" l="1"/>
  <c r="P32" i="42"/>
  <c r="O25" i="42"/>
  <c r="P25" i="42"/>
  <c r="O53" i="42"/>
  <c r="P53" i="42"/>
  <c r="O46" i="42"/>
  <c r="P46" i="42"/>
  <c r="O18" i="42"/>
  <c r="AG18" i="42" s="1"/>
  <c r="P18" i="42"/>
  <c r="O39" i="42"/>
  <c r="P39" i="42"/>
  <c r="O11" i="42"/>
  <c r="AG11" i="42" s="1"/>
  <c r="P11" i="42"/>
  <c r="O74" i="42"/>
  <c r="P74" i="42"/>
  <c r="O67" i="42"/>
  <c r="AG67" i="42" s="1"/>
  <c r="AF67" i="42" s="1"/>
  <c r="AH67" i="42" s="1"/>
  <c r="P67" i="42"/>
  <c r="O60" i="42"/>
  <c r="P60" i="42"/>
  <c r="AG12" i="42" l="1"/>
  <c r="AG13" i="42" s="1"/>
  <c r="AG19" i="42"/>
  <c r="AG20" i="42" s="1"/>
  <c r="AF18" i="42" l="1"/>
  <c r="AH18" i="42" s="1"/>
  <c r="AF11" i="42"/>
  <c r="AH11" i="42" s="1"/>
  <c r="Y80" i="60" l="1"/>
  <c r="V80" i="60"/>
  <c r="U80" i="60"/>
  <c r="Y79" i="60"/>
  <c r="V79" i="60"/>
  <c r="AC80" i="60" s="1"/>
  <c r="AE80" i="60" s="1"/>
  <c r="U79" i="60"/>
  <c r="Y78" i="60"/>
  <c r="V78" i="60"/>
  <c r="AC79" i="60" s="1"/>
  <c r="AE79" i="60" s="1"/>
  <c r="U78" i="60"/>
  <c r="Y77" i="60"/>
  <c r="V77" i="60"/>
  <c r="AG79" i="60" s="1"/>
  <c r="U77" i="60"/>
  <c r="Y76" i="60"/>
  <c r="V76" i="60"/>
  <c r="AC77" i="60" s="1"/>
  <c r="AE77" i="60" s="1"/>
  <c r="U76" i="60"/>
  <c r="AG75" i="60"/>
  <c r="Y75" i="60"/>
  <c r="V75" i="60"/>
  <c r="AC76" i="60" s="1"/>
  <c r="AE76" i="60" s="1"/>
  <c r="U75" i="60"/>
  <c r="Y74" i="60"/>
  <c r="V74" i="60"/>
  <c r="AG80" i="60" s="1"/>
  <c r="U74" i="60"/>
  <c r="J74" i="60"/>
  <c r="K74" i="60" s="1"/>
  <c r="G74" i="60"/>
  <c r="Y73" i="60"/>
  <c r="V73" i="60"/>
  <c r="U73" i="60"/>
  <c r="Y72" i="60"/>
  <c r="V72" i="60"/>
  <c r="AC73" i="60" s="1"/>
  <c r="AE73" i="60" s="1"/>
  <c r="U72" i="60"/>
  <c r="Y71" i="60"/>
  <c r="V71" i="60"/>
  <c r="AC72" i="60" s="1"/>
  <c r="AE72" i="60" s="1"/>
  <c r="U71" i="60"/>
  <c r="Y70" i="60"/>
  <c r="V70" i="60"/>
  <c r="AC71" i="60" s="1"/>
  <c r="AE71" i="60" s="1"/>
  <c r="U70" i="60"/>
  <c r="Y69" i="60"/>
  <c r="V69" i="60"/>
  <c r="AC70" i="60" s="1"/>
  <c r="AE70" i="60" s="1"/>
  <c r="U69" i="60"/>
  <c r="Y68" i="60"/>
  <c r="V68" i="60"/>
  <c r="AG71" i="60" s="1"/>
  <c r="U68" i="60"/>
  <c r="Y67" i="60"/>
  <c r="V67" i="60"/>
  <c r="U67" i="60"/>
  <c r="J67" i="60"/>
  <c r="G67" i="60"/>
  <c r="Y66" i="60"/>
  <c r="V66" i="60"/>
  <c r="U66" i="60"/>
  <c r="Y65" i="60"/>
  <c r="V65" i="60"/>
  <c r="AC66" i="60" s="1"/>
  <c r="AE66" i="60" s="1"/>
  <c r="U65" i="60"/>
  <c r="Y64" i="60"/>
  <c r="V64" i="60"/>
  <c r="AC65" i="60" s="1"/>
  <c r="AE65" i="60" s="1"/>
  <c r="U64" i="60"/>
  <c r="Y63" i="60"/>
  <c r="V63" i="60"/>
  <c r="AG65" i="60" s="1"/>
  <c r="U63" i="60"/>
  <c r="Y62" i="60"/>
  <c r="V62" i="60"/>
  <c r="AG64" i="60" s="1"/>
  <c r="U62" i="60"/>
  <c r="AG61" i="60"/>
  <c r="Y61" i="60"/>
  <c r="V61" i="60"/>
  <c r="AC62" i="60" s="1"/>
  <c r="AE62" i="60" s="1"/>
  <c r="U61" i="60"/>
  <c r="Y60" i="60"/>
  <c r="V60" i="60"/>
  <c r="AG66" i="60" s="1"/>
  <c r="U60" i="60"/>
  <c r="J60" i="60"/>
  <c r="K60" i="60" s="1"/>
  <c r="G60" i="60"/>
  <c r="Y59" i="60"/>
  <c r="V59" i="60"/>
  <c r="U59" i="60"/>
  <c r="Y58" i="60"/>
  <c r="V58" i="60"/>
  <c r="AC59" i="60" s="1"/>
  <c r="AE59" i="60" s="1"/>
  <c r="U58" i="60"/>
  <c r="Y57" i="60"/>
  <c r="V57" i="60"/>
  <c r="AC58" i="60" s="1"/>
  <c r="AE58" i="60" s="1"/>
  <c r="U57" i="60"/>
  <c r="Y56" i="60"/>
  <c r="V56" i="60"/>
  <c r="AC57" i="60" s="1"/>
  <c r="AE57" i="60" s="1"/>
  <c r="U56" i="60"/>
  <c r="Y55" i="60"/>
  <c r="V55" i="60"/>
  <c r="AC56" i="60" s="1"/>
  <c r="AE56" i="60" s="1"/>
  <c r="U55" i="60"/>
  <c r="Y54" i="60"/>
  <c r="V54" i="60"/>
  <c r="AG54" i="60" s="1"/>
  <c r="U54" i="60"/>
  <c r="Y53" i="60"/>
  <c r="V53" i="60"/>
  <c r="AG53" i="60" s="1"/>
  <c r="U53" i="60"/>
  <c r="J53" i="60"/>
  <c r="G53" i="60"/>
  <c r="Y52" i="60"/>
  <c r="V52" i="60"/>
  <c r="AG57" i="60" s="1"/>
  <c r="U52" i="60"/>
  <c r="AG51" i="60"/>
  <c r="Y51" i="60"/>
  <c r="V51" i="60"/>
  <c r="AC52" i="60" s="1"/>
  <c r="AE52" i="60" s="1"/>
  <c r="U51" i="60"/>
  <c r="Y50" i="60"/>
  <c r="V50" i="60"/>
  <c r="AC51" i="60" s="1"/>
  <c r="AE51" i="60" s="1"/>
  <c r="U50" i="60"/>
  <c r="Y49" i="60"/>
  <c r="V49" i="60"/>
  <c r="AC50" i="60" s="1"/>
  <c r="AE50" i="60" s="1"/>
  <c r="U49" i="60"/>
  <c r="Y48" i="60"/>
  <c r="V48" i="60"/>
  <c r="AC49" i="60" s="1"/>
  <c r="AE49" i="60" s="1"/>
  <c r="U48" i="60"/>
  <c r="AG47" i="60"/>
  <c r="Y47" i="60"/>
  <c r="V47" i="60"/>
  <c r="AC48" i="60" s="1"/>
  <c r="AE48" i="60" s="1"/>
  <c r="U47" i="60"/>
  <c r="Y46" i="60"/>
  <c r="V46" i="60"/>
  <c r="AG52" i="60" s="1"/>
  <c r="U46" i="60"/>
  <c r="J46" i="60"/>
  <c r="K46" i="60" s="1"/>
  <c r="G46" i="60"/>
  <c r="Y45" i="60"/>
  <c r="V45" i="60"/>
  <c r="U45" i="60"/>
  <c r="Y44" i="60"/>
  <c r="V44" i="60"/>
  <c r="AC45" i="60" s="1"/>
  <c r="AE45" i="60" s="1"/>
  <c r="U44" i="60"/>
  <c r="Y43" i="60"/>
  <c r="V43" i="60"/>
  <c r="AC44" i="60" s="1"/>
  <c r="AE44" i="60" s="1"/>
  <c r="U43" i="60"/>
  <c r="AG42" i="60"/>
  <c r="Y42" i="60"/>
  <c r="V42" i="60"/>
  <c r="AC43" i="60" s="1"/>
  <c r="AE43" i="60" s="1"/>
  <c r="U42" i="60"/>
  <c r="AC41" i="60"/>
  <c r="AE41" i="60" s="1"/>
  <c r="Y41" i="60"/>
  <c r="V41" i="60"/>
  <c r="AC42" i="60" s="1"/>
  <c r="AE42" i="60" s="1"/>
  <c r="U41" i="60"/>
  <c r="Y40" i="60"/>
  <c r="V40" i="60"/>
  <c r="AG40" i="60" s="1"/>
  <c r="U40" i="60"/>
  <c r="Y39" i="60"/>
  <c r="V39" i="60"/>
  <c r="AG39" i="60" s="1"/>
  <c r="U39" i="60"/>
  <c r="J39" i="60"/>
  <c r="G39" i="60"/>
  <c r="Y38" i="60"/>
  <c r="V38" i="60"/>
  <c r="AG43" i="60" s="1"/>
  <c r="U38" i="60"/>
  <c r="AG37" i="60"/>
  <c r="Y37" i="60"/>
  <c r="V37" i="60"/>
  <c r="AC38" i="60" s="1"/>
  <c r="AE38" i="60" s="1"/>
  <c r="U37" i="60"/>
  <c r="Y36" i="60"/>
  <c r="V36" i="60"/>
  <c r="AC37" i="60" s="1"/>
  <c r="AE37" i="60" s="1"/>
  <c r="U36" i="60"/>
  <c r="Y35" i="60"/>
  <c r="V35" i="60"/>
  <c r="AC36" i="60" s="1"/>
  <c r="AE36" i="60" s="1"/>
  <c r="U35" i="60"/>
  <c r="Y34" i="60"/>
  <c r="V34" i="60"/>
  <c r="AC35" i="60" s="1"/>
  <c r="AE35" i="60" s="1"/>
  <c r="U34" i="60"/>
  <c r="AG33" i="60"/>
  <c r="Y33" i="60"/>
  <c r="V33" i="60"/>
  <c r="AC34" i="60" s="1"/>
  <c r="AE34" i="60" s="1"/>
  <c r="U33" i="60"/>
  <c r="Y32" i="60"/>
  <c r="V32" i="60"/>
  <c r="AG38" i="60" s="1"/>
  <c r="U32" i="60"/>
  <c r="J32" i="60"/>
  <c r="K32" i="60" s="1"/>
  <c r="G32" i="60"/>
  <c r="Y31" i="60"/>
  <c r="V31" i="60"/>
  <c r="U31" i="60"/>
  <c r="Y30" i="60"/>
  <c r="V30" i="60"/>
  <c r="AC31" i="60" s="1"/>
  <c r="AE31" i="60" s="1"/>
  <c r="U30" i="60"/>
  <c r="Y29" i="60"/>
  <c r="V29" i="60"/>
  <c r="AC30" i="60" s="1"/>
  <c r="AE30" i="60" s="1"/>
  <c r="U29" i="60"/>
  <c r="Y28" i="60"/>
  <c r="V28" i="60"/>
  <c r="AC29" i="60" s="1"/>
  <c r="AE29" i="60" s="1"/>
  <c r="U28" i="60"/>
  <c r="Y27" i="60"/>
  <c r="V27" i="60"/>
  <c r="AC28" i="60" s="1"/>
  <c r="AE28" i="60" s="1"/>
  <c r="U27" i="60"/>
  <c r="Y26" i="60"/>
  <c r="V26" i="60"/>
  <c r="AG28" i="60" s="1"/>
  <c r="U26" i="60"/>
  <c r="Y25" i="60"/>
  <c r="V25" i="60"/>
  <c r="U25" i="60"/>
  <c r="J25" i="60"/>
  <c r="G25" i="60"/>
  <c r="Y24" i="60"/>
  <c r="V24" i="60"/>
  <c r="AG30" i="60" s="1"/>
  <c r="U24" i="60"/>
  <c r="Y23" i="60"/>
  <c r="V23" i="60"/>
  <c r="U23" i="60"/>
  <c r="Y22" i="60"/>
  <c r="V22" i="60"/>
  <c r="AC23" i="60" s="1"/>
  <c r="AE23" i="60" s="1"/>
  <c r="U22" i="60"/>
  <c r="Y21" i="60"/>
  <c r="V21" i="60"/>
  <c r="U21" i="60"/>
  <c r="Y20" i="60"/>
  <c r="V20" i="60"/>
  <c r="AC21" i="60" s="1"/>
  <c r="AE21" i="60" s="1"/>
  <c r="U20" i="60"/>
  <c r="Y19" i="60"/>
  <c r="V19" i="60"/>
  <c r="U19" i="60"/>
  <c r="Y18" i="60"/>
  <c r="V18" i="60"/>
  <c r="AG23" i="60" s="1"/>
  <c r="U18" i="60"/>
  <c r="J18" i="60"/>
  <c r="K18" i="60" s="1"/>
  <c r="G18" i="60"/>
  <c r="Y17" i="60"/>
  <c r="V17" i="60"/>
  <c r="U17" i="60"/>
  <c r="Y16" i="60"/>
  <c r="V16" i="60"/>
  <c r="U16" i="60"/>
  <c r="Y15" i="60"/>
  <c r="V15" i="60"/>
  <c r="U15" i="60"/>
  <c r="Y14" i="60"/>
  <c r="V14" i="60"/>
  <c r="U14" i="60"/>
  <c r="Y13" i="60"/>
  <c r="V13" i="60"/>
  <c r="U13" i="60"/>
  <c r="Y12" i="60"/>
  <c r="V12" i="60"/>
  <c r="AC14" i="60" s="1"/>
  <c r="AE14" i="60" s="1"/>
  <c r="U12" i="60"/>
  <c r="Y11" i="60"/>
  <c r="V11" i="60"/>
  <c r="U11" i="60"/>
  <c r="J11" i="60"/>
  <c r="G11" i="60"/>
  <c r="AG29" i="60" l="1"/>
  <c r="AC22" i="60"/>
  <c r="AE22" i="60" s="1"/>
  <c r="AG22" i="60"/>
  <c r="AC18" i="60"/>
  <c r="AC24" i="60"/>
  <c r="AE24" i="60" s="1"/>
  <c r="AG15" i="60"/>
  <c r="AG24" i="60"/>
  <c r="AC55" i="60"/>
  <c r="AE55" i="60" s="1"/>
  <c r="AG56" i="60"/>
  <c r="AC64" i="60"/>
  <c r="AE64" i="60" s="1"/>
  <c r="AC69" i="60"/>
  <c r="AE69" i="60" s="1"/>
  <c r="AG70" i="60"/>
  <c r="AC78" i="60"/>
  <c r="AE78" i="60" s="1"/>
  <c r="K11" i="60"/>
  <c r="AC11" i="60" s="1"/>
  <c r="K25" i="60"/>
  <c r="AC25" i="60"/>
  <c r="AG32" i="60"/>
  <c r="K39" i="60"/>
  <c r="AC39" i="60"/>
  <c r="AG46" i="60"/>
  <c r="K53" i="60"/>
  <c r="AC53" i="60"/>
  <c r="AG60" i="60"/>
  <c r="K67" i="60"/>
  <c r="AC67" i="60"/>
  <c r="AG74" i="60"/>
  <c r="AG31" i="60"/>
  <c r="AG36" i="60"/>
  <c r="AC40" i="60"/>
  <c r="AE40" i="60" s="1"/>
  <c r="AG41" i="60"/>
  <c r="AG45" i="60"/>
  <c r="AG50" i="60"/>
  <c r="AC54" i="60"/>
  <c r="AE54" i="60" s="1"/>
  <c r="AG55" i="60"/>
  <c r="AG59" i="60"/>
  <c r="AC63" i="60"/>
  <c r="AE63" i="60" s="1"/>
  <c r="AC68" i="60"/>
  <c r="AE68" i="60" s="1"/>
  <c r="AG69" i="60"/>
  <c r="AG73" i="60"/>
  <c r="AG78" i="60"/>
  <c r="AC17" i="60"/>
  <c r="AE17" i="60" s="1"/>
  <c r="AG17" i="60"/>
  <c r="AG21" i="60"/>
  <c r="AG44" i="60"/>
  <c r="AG63" i="60"/>
  <c r="AG68" i="60"/>
  <c r="AG72" i="60"/>
  <c r="AG77" i="60"/>
  <c r="AG14" i="60"/>
  <c r="AC16" i="60"/>
  <c r="AE16" i="60" s="1"/>
  <c r="AG35" i="60"/>
  <c r="AG49" i="60"/>
  <c r="AG58" i="60"/>
  <c r="AF53" i="60" s="1"/>
  <c r="AC32" i="60"/>
  <c r="AC46" i="60"/>
  <c r="AC60" i="60"/>
  <c r="AC74" i="60"/>
  <c r="AC15" i="60"/>
  <c r="AE15" i="60" s="1"/>
  <c r="AG16" i="60"/>
  <c r="AC33" i="60"/>
  <c r="AE33" i="60" s="1"/>
  <c r="AG34" i="60"/>
  <c r="AC47" i="60"/>
  <c r="AE47" i="60" s="1"/>
  <c r="AG48" i="60"/>
  <c r="AC61" i="60"/>
  <c r="AE61" i="60" s="1"/>
  <c r="AG62" i="60"/>
  <c r="AC75" i="60"/>
  <c r="AE75" i="60" s="1"/>
  <c r="AG76" i="60"/>
  <c r="AF60" i="60" l="1"/>
  <c r="AF46" i="60"/>
  <c r="AF39" i="60"/>
  <c r="AF32" i="60"/>
  <c r="AE11" i="60"/>
  <c r="AC12" i="60" s="1"/>
  <c r="AE12" i="60" s="1"/>
  <c r="AC13" i="60" s="1"/>
  <c r="AE13" i="60" s="1"/>
  <c r="AD11" i="60"/>
  <c r="AD74" i="60"/>
  <c r="AH74" i="60" s="1"/>
  <c r="AE74" i="60"/>
  <c r="AD60" i="60"/>
  <c r="AH60" i="60" s="1"/>
  <c r="AE60" i="60"/>
  <c r="AF74" i="60"/>
  <c r="AE53" i="60"/>
  <c r="AD53" i="60"/>
  <c r="AH53" i="60" s="1"/>
  <c r="AE25" i="60"/>
  <c r="AC26" i="60" s="1"/>
  <c r="AE26" i="60" s="1"/>
  <c r="AC27" i="60" s="1"/>
  <c r="AE27" i="60" s="1"/>
  <c r="AD25" i="60"/>
  <c r="AD46" i="60"/>
  <c r="AE46" i="60"/>
  <c r="AD32" i="60"/>
  <c r="AE32" i="60"/>
  <c r="AE18" i="60"/>
  <c r="AC19" i="60" s="1"/>
  <c r="AE19" i="60" s="1"/>
  <c r="AC20" i="60" s="1"/>
  <c r="AE20" i="60" s="1"/>
  <c r="AE67" i="60"/>
  <c r="AD67" i="60"/>
  <c r="AE39" i="60"/>
  <c r="AD39" i="60"/>
  <c r="AH32" i="60" l="1"/>
  <c r="AH39" i="60"/>
  <c r="AH46" i="60"/>
  <c r="AD18" i="60"/>
  <c r="M74" i="60" l="1"/>
  <c r="N74" i="60" s="1"/>
  <c r="M39" i="60"/>
  <c r="N39" i="60" s="1"/>
  <c r="M67" i="60"/>
  <c r="N67" i="60" s="1"/>
  <c r="M60" i="60"/>
  <c r="N60" i="60" s="1"/>
  <c r="M25" i="60"/>
  <c r="N25" i="60" s="1"/>
  <c r="M46" i="60"/>
  <c r="N46" i="60" s="1"/>
  <c r="M53" i="60"/>
  <c r="N53" i="60" s="1"/>
  <c r="M32" i="60"/>
  <c r="N32" i="60" s="1"/>
  <c r="M11" i="60"/>
  <c r="N11" i="60" s="1"/>
  <c r="M18" i="60"/>
  <c r="N18" i="60" s="1"/>
  <c r="O32" i="60" l="1"/>
  <c r="P32" i="60"/>
  <c r="O53" i="60"/>
  <c r="P53" i="60"/>
  <c r="O46" i="60"/>
  <c r="P46" i="60"/>
  <c r="O25" i="60"/>
  <c r="AG25" i="60" s="1"/>
  <c r="P25" i="60"/>
  <c r="O60" i="60"/>
  <c r="P60" i="60"/>
  <c r="O67" i="60"/>
  <c r="AG67" i="60" s="1"/>
  <c r="AF67" i="60" s="1"/>
  <c r="AH67" i="60" s="1"/>
  <c r="P67" i="60"/>
  <c r="O39" i="60"/>
  <c r="P39" i="60"/>
  <c r="O18" i="60"/>
  <c r="AG18" i="60" s="1"/>
  <c r="P18" i="60"/>
  <c r="O11" i="60"/>
  <c r="AG11" i="60" s="1"/>
  <c r="P11" i="60"/>
  <c r="O74" i="60"/>
  <c r="P74" i="60"/>
  <c r="AG19" i="60" l="1"/>
  <c r="AG20" i="60" s="1"/>
  <c r="AG26" i="60"/>
  <c r="AG27" i="60" s="1"/>
  <c r="AG12" i="60"/>
  <c r="AG13" i="60" s="1"/>
  <c r="AF18" i="60" l="1"/>
  <c r="AH18" i="60" s="1"/>
  <c r="AF11" i="60"/>
  <c r="AH11" i="60" s="1"/>
  <c r="AF25" i="60"/>
  <c r="AH25" i="60" s="1"/>
  <c r="Y80" i="58" l="1"/>
  <c r="V80" i="58"/>
  <c r="U80" i="58"/>
  <c r="Y79" i="58"/>
  <c r="V79" i="58"/>
  <c r="U79" i="58"/>
  <c r="Y78" i="58"/>
  <c r="V78" i="58"/>
  <c r="U78" i="58"/>
  <c r="Y77" i="58"/>
  <c r="V77" i="58"/>
  <c r="U77" i="58"/>
  <c r="Y76" i="58"/>
  <c r="V76" i="58"/>
  <c r="U76" i="58"/>
  <c r="Y75" i="58"/>
  <c r="V75" i="58"/>
  <c r="U75" i="58"/>
  <c r="Y74" i="58"/>
  <c r="V74" i="58"/>
  <c r="U74" i="58"/>
  <c r="M74" i="58"/>
  <c r="N74" i="58" s="1"/>
  <c r="O74" i="58" s="1"/>
  <c r="J74" i="58"/>
  <c r="K74" i="58" s="1"/>
  <c r="G74" i="58"/>
  <c r="Y73" i="58"/>
  <c r="V73" i="58"/>
  <c r="U73" i="58"/>
  <c r="Y72" i="58"/>
  <c r="V72" i="58"/>
  <c r="U72" i="58"/>
  <c r="Y71" i="58"/>
  <c r="V71" i="58"/>
  <c r="U71" i="58"/>
  <c r="Y70" i="58"/>
  <c r="V70" i="58"/>
  <c r="U70" i="58"/>
  <c r="Y69" i="58"/>
  <c r="V69" i="58"/>
  <c r="U69" i="58"/>
  <c r="Y68" i="58"/>
  <c r="V68" i="58"/>
  <c r="U68" i="58"/>
  <c r="Y67" i="58"/>
  <c r="V67" i="58"/>
  <c r="U67" i="58"/>
  <c r="M67" i="58"/>
  <c r="N67" i="58" s="1"/>
  <c r="J67" i="58"/>
  <c r="K67" i="58" s="1"/>
  <c r="G67" i="58"/>
  <c r="Y66" i="58"/>
  <c r="V66" i="58"/>
  <c r="U66" i="58"/>
  <c r="Y65" i="58"/>
  <c r="V65" i="58"/>
  <c r="U65" i="58"/>
  <c r="Y64" i="58"/>
  <c r="V64" i="58"/>
  <c r="U64" i="58"/>
  <c r="Y63" i="58"/>
  <c r="V63" i="58"/>
  <c r="AC64" i="58" s="1"/>
  <c r="AE64" i="58" s="1"/>
  <c r="U63" i="58"/>
  <c r="Y62" i="58"/>
  <c r="V62" i="58"/>
  <c r="U62" i="58"/>
  <c r="Y61" i="58"/>
  <c r="V61" i="58"/>
  <c r="U61" i="58"/>
  <c r="Y60" i="58"/>
  <c r="V60" i="58"/>
  <c r="AG60" i="58" s="1"/>
  <c r="U60" i="58"/>
  <c r="M60" i="58"/>
  <c r="N60" i="58" s="1"/>
  <c r="J60" i="58"/>
  <c r="K60" i="58" s="1"/>
  <c r="G60" i="58"/>
  <c r="Y59" i="58"/>
  <c r="V59" i="58"/>
  <c r="U59" i="58"/>
  <c r="Y58" i="58"/>
  <c r="V58" i="58"/>
  <c r="AC59" i="58" s="1"/>
  <c r="AE59" i="58" s="1"/>
  <c r="U58" i="58"/>
  <c r="Y57" i="58"/>
  <c r="V57" i="58"/>
  <c r="U57" i="58"/>
  <c r="Y56" i="58"/>
  <c r="V56" i="58"/>
  <c r="U56" i="58"/>
  <c r="Y55" i="58"/>
  <c r="V55" i="58"/>
  <c r="U55" i="58"/>
  <c r="Y54" i="58"/>
  <c r="V54" i="58"/>
  <c r="U54" i="58"/>
  <c r="AC53" i="58"/>
  <c r="AE53" i="58" s="1"/>
  <c r="Y53" i="58"/>
  <c r="V53" i="58"/>
  <c r="U53" i="58"/>
  <c r="M53" i="58"/>
  <c r="N53" i="58" s="1"/>
  <c r="J53" i="58"/>
  <c r="K53" i="58" s="1"/>
  <c r="G53" i="58"/>
  <c r="Y52" i="58"/>
  <c r="V52" i="58"/>
  <c r="U52" i="58"/>
  <c r="Y51" i="58"/>
  <c r="V51" i="58"/>
  <c r="U51" i="58"/>
  <c r="Y50" i="58"/>
  <c r="V50" i="58"/>
  <c r="U50" i="58"/>
  <c r="Y49" i="58"/>
  <c r="V49" i="58"/>
  <c r="AC50" i="58" s="1"/>
  <c r="AE50" i="58" s="1"/>
  <c r="U49" i="58"/>
  <c r="Y48" i="58"/>
  <c r="V48" i="58"/>
  <c r="U48" i="58"/>
  <c r="Y47" i="58"/>
  <c r="V47" i="58"/>
  <c r="U47" i="58"/>
  <c r="Y46" i="58"/>
  <c r="V46" i="58"/>
  <c r="U46" i="58"/>
  <c r="M46" i="58"/>
  <c r="N46" i="58" s="1"/>
  <c r="O46" i="58" s="1"/>
  <c r="J46" i="58"/>
  <c r="K46" i="58" s="1"/>
  <c r="G46" i="58"/>
  <c r="Y45" i="58"/>
  <c r="V45" i="58"/>
  <c r="U45" i="58"/>
  <c r="Y44" i="58"/>
  <c r="V44" i="58"/>
  <c r="U44" i="58"/>
  <c r="Y43" i="58"/>
  <c r="V43" i="58"/>
  <c r="U43" i="58"/>
  <c r="Y42" i="58"/>
  <c r="V42" i="58"/>
  <c r="AC43" i="58" s="1"/>
  <c r="AE43" i="58" s="1"/>
  <c r="U42" i="58"/>
  <c r="Y41" i="58"/>
  <c r="V41" i="58"/>
  <c r="U41" i="58"/>
  <c r="Y40" i="58"/>
  <c r="V40" i="58"/>
  <c r="U40" i="58"/>
  <c r="Y39" i="58"/>
  <c r="V39" i="58"/>
  <c r="U39" i="58"/>
  <c r="M39" i="58"/>
  <c r="N39" i="58" s="1"/>
  <c r="J39" i="58"/>
  <c r="K39" i="58" s="1"/>
  <c r="G39" i="58"/>
  <c r="Y38" i="58"/>
  <c r="V38" i="58"/>
  <c r="U38" i="58"/>
  <c r="Y37" i="58"/>
  <c r="V37" i="58"/>
  <c r="U37" i="58"/>
  <c r="Y36" i="58"/>
  <c r="V36" i="58"/>
  <c r="U36" i="58"/>
  <c r="Y35" i="58"/>
  <c r="V35" i="58"/>
  <c r="U35" i="58"/>
  <c r="Y34" i="58"/>
  <c r="V34" i="58"/>
  <c r="U34" i="58"/>
  <c r="Y33" i="58"/>
  <c r="V33" i="58"/>
  <c r="U33" i="58"/>
  <c r="Y32" i="58"/>
  <c r="V32" i="58"/>
  <c r="U32" i="58"/>
  <c r="M32" i="58"/>
  <c r="N32" i="58" s="1"/>
  <c r="J32" i="58"/>
  <c r="K32" i="58" s="1"/>
  <c r="G32" i="58"/>
  <c r="Y31" i="58"/>
  <c r="V31" i="58"/>
  <c r="U31" i="58"/>
  <c r="Y30" i="58"/>
  <c r="V30" i="58"/>
  <c r="AC31" i="58" s="1"/>
  <c r="AE31" i="58" s="1"/>
  <c r="U30" i="58"/>
  <c r="Y29" i="58"/>
  <c r="V29" i="58"/>
  <c r="U29" i="58"/>
  <c r="Y28" i="58"/>
  <c r="V28" i="58"/>
  <c r="U28" i="58"/>
  <c r="Y27" i="58"/>
  <c r="V27" i="58"/>
  <c r="U27" i="58"/>
  <c r="Y26" i="58"/>
  <c r="V26" i="58"/>
  <c r="U26" i="58"/>
  <c r="Y25" i="58"/>
  <c r="V25" i="58"/>
  <c r="AG31" i="58" s="1"/>
  <c r="U25" i="58"/>
  <c r="M25" i="58"/>
  <c r="N25" i="58" s="1"/>
  <c r="K25" i="58"/>
  <c r="AC25" i="58" s="1"/>
  <c r="J25" i="58"/>
  <c r="G25" i="58"/>
  <c r="Y24" i="58"/>
  <c r="V24" i="58"/>
  <c r="U24" i="58"/>
  <c r="Y23" i="58"/>
  <c r="V23" i="58"/>
  <c r="U23" i="58"/>
  <c r="Y22" i="58"/>
  <c r="V22" i="58"/>
  <c r="U22" i="58"/>
  <c r="Y21" i="58"/>
  <c r="V21" i="58"/>
  <c r="AC22" i="58" s="1"/>
  <c r="AE22" i="58" s="1"/>
  <c r="U21" i="58"/>
  <c r="Y20" i="58"/>
  <c r="V20" i="58"/>
  <c r="U20" i="58"/>
  <c r="Y19" i="58"/>
  <c r="V19" i="58"/>
  <c r="U19" i="58"/>
  <c r="Y18" i="58"/>
  <c r="V18" i="58"/>
  <c r="AG24" i="58" s="1"/>
  <c r="U18" i="58"/>
  <c r="M18" i="58"/>
  <c r="N18" i="58" s="1"/>
  <c r="O18" i="58" s="1"/>
  <c r="AG18" i="58" s="1"/>
  <c r="J18" i="58"/>
  <c r="K18" i="58" s="1"/>
  <c r="G18" i="58"/>
  <c r="Y17" i="58"/>
  <c r="V17" i="58"/>
  <c r="AG23" i="58" s="1"/>
  <c r="U17" i="58"/>
  <c r="Y16" i="58"/>
  <c r="V16" i="58"/>
  <c r="AG22" i="58" s="1"/>
  <c r="U16" i="58"/>
  <c r="Y15" i="58"/>
  <c r="V15" i="58"/>
  <c r="U15" i="58"/>
  <c r="Y14" i="58"/>
  <c r="V14" i="58"/>
  <c r="U14" i="58"/>
  <c r="Y13" i="58"/>
  <c r="V13" i="58"/>
  <c r="U13" i="58"/>
  <c r="Y12" i="58"/>
  <c r="V12" i="58"/>
  <c r="U12" i="58"/>
  <c r="Y11" i="58"/>
  <c r="V11" i="58"/>
  <c r="U11" i="58"/>
  <c r="M11" i="58"/>
  <c r="N11" i="58" s="1"/>
  <c r="J11" i="58"/>
  <c r="K11" i="58" s="1"/>
  <c r="AC11" i="58" s="1"/>
  <c r="G11" i="58"/>
  <c r="O32" i="58" l="1"/>
  <c r="AG32" i="58" s="1"/>
  <c r="P32" i="58"/>
  <c r="AC78" i="58"/>
  <c r="AE78" i="58" s="1"/>
  <c r="AC58" i="58"/>
  <c r="AE58" i="58" s="1"/>
  <c r="AC35" i="58"/>
  <c r="AE35" i="58" s="1"/>
  <c r="AC38" i="58"/>
  <c r="AE38" i="58" s="1"/>
  <c r="AC56" i="58"/>
  <c r="AG59" i="58"/>
  <c r="AG38" i="58"/>
  <c r="AG45" i="58"/>
  <c r="AG41" i="58"/>
  <c r="AC45" i="58"/>
  <c r="AE45" i="58" s="1"/>
  <c r="AC65" i="58"/>
  <c r="AE65" i="58" s="1"/>
  <c r="AC72" i="58"/>
  <c r="AE72" i="58" s="1"/>
  <c r="AG39" i="58"/>
  <c r="AC54" i="58"/>
  <c r="AE54" i="58" s="1"/>
  <c r="AC67" i="58"/>
  <c r="AE67" i="58" s="1"/>
  <c r="AG71" i="58"/>
  <c r="AC77" i="58"/>
  <c r="AE77" i="58" s="1"/>
  <c r="AC37" i="58"/>
  <c r="AE37" i="58" s="1"/>
  <c r="AC41" i="58"/>
  <c r="AE41" i="58" s="1"/>
  <c r="AG57" i="58"/>
  <c r="AC66" i="58"/>
  <c r="AE66" i="58" s="1"/>
  <c r="AC73" i="58"/>
  <c r="AE73" i="58" s="1"/>
  <c r="AC80" i="58"/>
  <c r="AE80" i="58" s="1"/>
  <c r="AC48" i="58"/>
  <c r="AE48" i="58" s="1"/>
  <c r="AG70" i="58"/>
  <c r="AC79" i="58"/>
  <c r="AE79" i="58" s="1"/>
  <c r="P74" i="58"/>
  <c r="AG80" i="58"/>
  <c r="AG74" i="58"/>
  <c r="AC76" i="58"/>
  <c r="AE76" i="58" s="1"/>
  <c r="O60" i="58"/>
  <c r="P60" i="58"/>
  <c r="AC40" i="58"/>
  <c r="AE40" i="58" s="1"/>
  <c r="AG51" i="58"/>
  <c r="AC55" i="58"/>
  <c r="AE55" i="58" s="1"/>
  <c r="AC36" i="58"/>
  <c r="AE36" i="58" s="1"/>
  <c r="AG40" i="58"/>
  <c r="AC57" i="58"/>
  <c r="AE57" i="58" s="1"/>
  <c r="AG72" i="58"/>
  <c r="AG43" i="58"/>
  <c r="AC44" i="58"/>
  <c r="AE44" i="58" s="1"/>
  <c r="AG64" i="58"/>
  <c r="AC68" i="58"/>
  <c r="AE68" i="58" s="1"/>
  <c r="AG37" i="58"/>
  <c r="AG50" i="58"/>
  <c r="AC69" i="58"/>
  <c r="AE69" i="58" s="1"/>
  <c r="AG42" i="58"/>
  <c r="AG52" i="58"/>
  <c r="AC52" i="58"/>
  <c r="AE52" i="58" s="1"/>
  <c r="AC39" i="58"/>
  <c r="AE39" i="58" s="1"/>
  <c r="AC42" i="58"/>
  <c r="AG46" i="58"/>
  <c r="AG56" i="58"/>
  <c r="AG54" i="58"/>
  <c r="AG66" i="58"/>
  <c r="AG68" i="58"/>
  <c r="AG73" i="58"/>
  <c r="AC51" i="58"/>
  <c r="AE51" i="58" s="1"/>
  <c r="AG53" i="58"/>
  <c r="P46" i="58"/>
  <c r="AG55" i="58"/>
  <c r="AG63" i="58"/>
  <c r="AG69" i="58"/>
  <c r="P18" i="58"/>
  <c r="AC21" i="58"/>
  <c r="AE21" i="58" s="1"/>
  <c r="AC17" i="58"/>
  <c r="AE17" i="58" s="1"/>
  <c r="AC23" i="58"/>
  <c r="AE23" i="58" s="1"/>
  <c r="P53" i="58"/>
  <c r="O53" i="58"/>
  <c r="AE25" i="58"/>
  <c r="AC26" i="58" s="1"/>
  <c r="AE26" i="58" s="1"/>
  <c r="AC27" i="58" s="1"/>
  <c r="AE27" i="58" s="1"/>
  <c r="AC28" i="58" s="1"/>
  <c r="P67" i="58"/>
  <c r="O67" i="58"/>
  <c r="AG67" i="58" s="1"/>
  <c r="P25" i="58"/>
  <c r="O25" i="58"/>
  <c r="AG25" i="58" s="1"/>
  <c r="AE42" i="58"/>
  <c r="AE56" i="58"/>
  <c r="AE11" i="58"/>
  <c r="AC12" i="58" s="1"/>
  <c r="AE12" i="58" s="1"/>
  <c r="AC13" i="58" s="1"/>
  <c r="AE13" i="58" s="1"/>
  <c r="AC14" i="58" s="1"/>
  <c r="P11" i="58"/>
  <c r="O11" i="58"/>
  <c r="AG11" i="58" s="1"/>
  <c r="AG12" i="58" s="1"/>
  <c r="AG13" i="58" s="1"/>
  <c r="AG15" i="58" s="1"/>
  <c r="P39" i="58"/>
  <c r="O39" i="58"/>
  <c r="AG19" i="58"/>
  <c r="AG33" i="58"/>
  <c r="AG47" i="58"/>
  <c r="AG61" i="58"/>
  <c r="AG65" i="58"/>
  <c r="AG75" i="58"/>
  <c r="AG79" i="58"/>
  <c r="AG36" i="58"/>
  <c r="AC49" i="58"/>
  <c r="AE49" i="58" s="1"/>
  <c r="AC63" i="58"/>
  <c r="AE63" i="58" s="1"/>
  <c r="AG78" i="58"/>
  <c r="AG17" i="58"/>
  <c r="AG21" i="58"/>
  <c r="AC24" i="58"/>
  <c r="AE24" i="58" s="1"/>
  <c r="AG44" i="58"/>
  <c r="AG49" i="58"/>
  <c r="AG58" i="58"/>
  <c r="AC62" i="58"/>
  <c r="AE62" i="58" s="1"/>
  <c r="AC71" i="58"/>
  <c r="AE71" i="58" s="1"/>
  <c r="AG77" i="58"/>
  <c r="AC32" i="58"/>
  <c r="AC46" i="58"/>
  <c r="AC60" i="58"/>
  <c r="AC74" i="58"/>
  <c r="AG35" i="58"/>
  <c r="AC18" i="58"/>
  <c r="AG20" i="58"/>
  <c r="AG34" i="58"/>
  <c r="AC47" i="58"/>
  <c r="AE47" i="58" s="1"/>
  <c r="AG48" i="58"/>
  <c r="AC61" i="58"/>
  <c r="AE61" i="58" s="1"/>
  <c r="AG62" i="58"/>
  <c r="AC70" i="58"/>
  <c r="AC75" i="58"/>
  <c r="AE75" i="58" s="1"/>
  <c r="AG76" i="58"/>
  <c r="AD39" i="58" l="1"/>
  <c r="AF74" i="58"/>
  <c r="AF67" i="58"/>
  <c r="AD53" i="58"/>
  <c r="AF53" i="58"/>
  <c r="AF46" i="58"/>
  <c r="AF39" i="58"/>
  <c r="AF60" i="58"/>
  <c r="AF32" i="58"/>
  <c r="AF18" i="58"/>
  <c r="AE14" i="58"/>
  <c r="AC15" i="58" s="1"/>
  <c r="AE15" i="58" s="1"/>
  <c r="AC16" i="58" s="1"/>
  <c r="AE16" i="58" s="1"/>
  <c r="AE28" i="58"/>
  <c r="AC29" i="58" s="1"/>
  <c r="AE29" i="58" s="1"/>
  <c r="AC30" i="58" s="1"/>
  <c r="AE30" i="58" s="1"/>
  <c r="AD74" i="58"/>
  <c r="AE74" i="58"/>
  <c r="AD67" i="58"/>
  <c r="AE70" i="58"/>
  <c r="AD46" i="58"/>
  <c r="AE46" i="58"/>
  <c r="AE32" i="58"/>
  <c r="AC33" i="58" s="1"/>
  <c r="AE33" i="58" s="1"/>
  <c r="AC34" i="58" s="1"/>
  <c r="AE34" i="58" s="1"/>
  <c r="AG14" i="58"/>
  <c r="AE18" i="58"/>
  <c r="AC19" i="58" s="1"/>
  <c r="AE19" i="58" s="1"/>
  <c r="AC20" i="58" s="1"/>
  <c r="AE20" i="58" s="1"/>
  <c r="AG16" i="58"/>
  <c r="AG26" i="58"/>
  <c r="AD60" i="58"/>
  <c r="AE60" i="58"/>
  <c r="AF11" i="58" l="1"/>
  <c r="AH46" i="58"/>
  <c r="AH39" i="58"/>
  <c r="AH53" i="58"/>
  <c r="AH74" i="58"/>
  <c r="AH67" i="58"/>
  <c r="AH60" i="58"/>
  <c r="AD18" i="58"/>
  <c r="AH18" i="58" s="1"/>
  <c r="AD11" i="58"/>
  <c r="AH11" i="58" s="1"/>
  <c r="AG27" i="58"/>
  <c r="AG29" i="58"/>
  <c r="AD25" i="58"/>
  <c r="AD32" i="58"/>
  <c r="AH32" i="58" s="1"/>
  <c r="AG30" i="58" l="1"/>
  <c r="AG28" i="58"/>
  <c r="AF25" i="58" l="1"/>
  <c r="AH25" i="58" s="1"/>
  <c r="Y80" i="44" l="1"/>
  <c r="V80" i="44"/>
  <c r="U80" i="44"/>
  <c r="Y79" i="44"/>
  <c r="V79" i="44"/>
  <c r="AC80" i="44" s="1"/>
  <c r="AE80" i="44" s="1"/>
  <c r="U79" i="44"/>
  <c r="Y78" i="44"/>
  <c r="V78" i="44"/>
  <c r="AC79" i="44" s="1"/>
  <c r="AE79" i="44" s="1"/>
  <c r="U78" i="44"/>
  <c r="Y77" i="44"/>
  <c r="V77" i="44"/>
  <c r="AC78" i="44" s="1"/>
  <c r="AE78" i="44" s="1"/>
  <c r="U77" i="44"/>
  <c r="Y76" i="44"/>
  <c r="V76" i="44"/>
  <c r="U76" i="44"/>
  <c r="Y75" i="44"/>
  <c r="V75" i="44"/>
  <c r="AG76" i="44" s="1"/>
  <c r="U75" i="44"/>
  <c r="Y74" i="44"/>
  <c r="V74" i="44"/>
  <c r="AG74" i="44" s="1"/>
  <c r="U74" i="44"/>
  <c r="K74" i="44"/>
  <c r="J74" i="44"/>
  <c r="G74" i="44"/>
  <c r="Y73" i="44"/>
  <c r="V73" i="44"/>
  <c r="U73" i="44"/>
  <c r="Y72" i="44"/>
  <c r="V72" i="44"/>
  <c r="AC73" i="44" s="1"/>
  <c r="AE73" i="44" s="1"/>
  <c r="U72" i="44"/>
  <c r="Y71" i="44"/>
  <c r="V71" i="44"/>
  <c r="AC72" i="44" s="1"/>
  <c r="AE72" i="44" s="1"/>
  <c r="U71" i="44"/>
  <c r="Y70" i="44"/>
  <c r="V70" i="44"/>
  <c r="U70" i="44"/>
  <c r="Y69" i="44"/>
  <c r="V69" i="44"/>
  <c r="AG71" i="44" s="1"/>
  <c r="U69" i="44"/>
  <c r="Y68" i="44"/>
  <c r="V68" i="44"/>
  <c r="U68" i="44"/>
  <c r="Y67" i="44"/>
  <c r="V67" i="44"/>
  <c r="U67" i="44"/>
  <c r="J67" i="44"/>
  <c r="K67" i="44" s="1"/>
  <c r="G67" i="44"/>
  <c r="Y66" i="44"/>
  <c r="V66" i="44"/>
  <c r="U66" i="44"/>
  <c r="Y65" i="44"/>
  <c r="V65" i="44"/>
  <c r="AC66" i="44" s="1"/>
  <c r="AE66" i="44" s="1"/>
  <c r="U65" i="44"/>
  <c r="Y64" i="44"/>
  <c r="V64" i="44"/>
  <c r="AC65" i="44" s="1"/>
  <c r="AE65" i="44" s="1"/>
  <c r="U64" i="44"/>
  <c r="Y63" i="44"/>
  <c r="V63" i="44"/>
  <c r="U63" i="44"/>
  <c r="Y62" i="44"/>
  <c r="V62" i="44"/>
  <c r="AC63" i="44" s="1"/>
  <c r="U62" i="44"/>
  <c r="Y61" i="44"/>
  <c r="V61" i="44"/>
  <c r="U61" i="44"/>
  <c r="AC60" i="44"/>
  <c r="AE60" i="44" s="1"/>
  <c r="Y60" i="44"/>
  <c r="V60" i="44"/>
  <c r="AG60" i="44" s="1"/>
  <c r="U60" i="44"/>
  <c r="J60" i="44"/>
  <c r="K60" i="44" s="1"/>
  <c r="G60" i="44"/>
  <c r="Y59" i="44"/>
  <c r="V59" i="44"/>
  <c r="U59" i="44"/>
  <c r="Y58" i="44"/>
  <c r="V58" i="44"/>
  <c r="U58" i="44"/>
  <c r="Y57" i="44"/>
  <c r="V57" i="44"/>
  <c r="AC58" i="44" s="1"/>
  <c r="AE58" i="44" s="1"/>
  <c r="U57" i="44"/>
  <c r="Y56" i="44"/>
  <c r="V56" i="44"/>
  <c r="AC57" i="44" s="1"/>
  <c r="AE57" i="44" s="1"/>
  <c r="U56" i="44"/>
  <c r="Y55" i="44"/>
  <c r="V55" i="44"/>
  <c r="U55" i="44"/>
  <c r="Y54" i="44"/>
  <c r="V54" i="44"/>
  <c r="AC55" i="44" s="1"/>
  <c r="AE55" i="44" s="1"/>
  <c r="U54" i="44"/>
  <c r="Y53" i="44"/>
  <c r="V53" i="44"/>
  <c r="AG53" i="44" s="1"/>
  <c r="U53" i="44"/>
  <c r="J53" i="44"/>
  <c r="K53" i="44" s="1"/>
  <c r="G53" i="44"/>
  <c r="Y52" i="44"/>
  <c r="V52" i="44"/>
  <c r="U52" i="44"/>
  <c r="Y51" i="44"/>
  <c r="V51" i="44"/>
  <c r="U51" i="44"/>
  <c r="Y50" i="44"/>
  <c r="V50" i="44"/>
  <c r="AC51" i="44" s="1"/>
  <c r="AE51" i="44" s="1"/>
  <c r="U50" i="44"/>
  <c r="Y49" i="44"/>
  <c r="V49" i="44"/>
  <c r="AC50" i="44" s="1"/>
  <c r="AE50" i="44" s="1"/>
  <c r="U49" i="44"/>
  <c r="Y48" i="44"/>
  <c r="V48" i="44"/>
  <c r="U48" i="44"/>
  <c r="AC47" i="44"/>
  <c r="AE47" i="44" s="1"/>
  <c r="Y47" i="44"/>
  <c r="V47" i="44"/>
  <c r="AG49" i="44" s="1"/>
  <c r="U47" i="44"/>
  <c r="Y46" i="44"/>
  <c r="V46" i="44"/>
  <c r="AG46" i="44" s="1"/>
  <c r="U46" i="44"/>
  <c r="J46" i="44"/>
  <c r="K46" i="44" s="1"/>
  <c r="G46" i="44"/>
  <c r="Y45" i="44"/>
  <c r="V45" i="44"/>
  <c r="U45" i="44"/>
  <c r="Y44" i="44"/>
  <c r="V44" i="44"/>
  <c r="AC45" i="44" s="1"/>
  <c r="AE45" i="44" s="1"/>
  <c r="U44" i="44"/>
  <c r="Y43" i="44"/>
  <c r="V43" i="44"/>
  <c r="U43" i="44"/>
  <c r="Y42" i="44"/>
  <c r="V42" i="44"/>
  <c r="AC43" i="44" s="1"/>
  <c r="AE43" i="44" s="1"/>
  <c r="U42" i="44"/>
  <c r="Y41" i="44"/>
  <c r="V41" i="44"/>
  <c r="AC42" i="44" s="1"/>
  <c r="AE42" i="44" s="1"/>
  <c r="U41" i="44"/>
  <c r="Y40" i="44"/>
  <c r="V40" i="44"/>
  <c r="U40" i="44"/>
  <c r="Y39" i="44"/>
  <c r="V39" i="44"/>
  <c r="AG39" i="44" s="1"/>
  <c r="U39" i="44"/>
  <c r="K39" i="44"/>
  <c r="J39" i="44"/>
  <c r="G39" i="44"/>
  <c r="Y38" i="44"/>
  <c r="V38" i="44"/>
  <c r="U38" i="44"/>
  <c r="Y37" i="44"/>
  <c r="V37" i="44"/>
  <c r="AC38" i="44" s="1"/>
  <c r="AE38" i="44" s="1"/>
  <c r="U37" i="44"/>
  <c r="Y36" i="44"/>
  <c r="V36" i="44"/>
  <c r="U36" i="44"/>
  <c r="Y35" i="44"/>
  <c r="V35" i="44"/>
  <c r="AC36" i="44" s="1"/>
  <c r="AE36" i="44" s="1"/>
  <c r="U35" i="44"/>
  <c r="Y34" i="44"/>
  <c r="V34" i="44"/>
  <c r="U34" i="44"/>
  <c r="Y33" i="44"/>
  <c r="V33" i="44"/>
  <c r="AG35" i="44" s="1"/>
  <c r="U33" i="44"/>
  <c r="AC32" i="44"/>
  <c r="AE32" i="44" s="1"/>
  <c r="Y32" i="44"/>
  <c r="V32" i="44"/>
  <c r="AG32" i="44" s="1"/>
  <c r="U32" i="44"/>
  <c r="J32" i="44"/>
  <c r="K32" i="44" s="1"/>
  <c r="G32" i="44"/>
  <c r="Y31" i="44"/>
  <c r="V31" i="44"/>
  <c r="U31" i="44"/>
  <c r="Y30" i="44"/>
  <c r="V30" i="44"/>
  <c r="AC31" i="44" s="1"/>
  <c r="AE31" i="44" s="1"/>
  <c r="U30" i="44"/>
  <c r="Y29" i="44"/>
  <c r="V29" i="44"/>
  <c r="AC30" i="44" s="1"/>
  <c r="AE30" i="44" s="1"/>
  <c r="U29" i="44"/>
  <c r="Y28" i="44"/>
  <c r="V28" i="44"/>
  <c r="U28" i="44"/>
  <c r="Y27" i="44"/>
  <c r="V27" i="44"/>
  <c r="AC28" i="44" s="1"/>
  <c r="AE28" i="44" s="1"/>
  <c r="U27" i="44"/>
  <c r="Y26" i="44"/>
  <c r="V26" i="44"/>
  <c r="U26" i="44"/>
  <c r="Y25" i="44"/>
  <c r="V25" i="44"/>
  <c r="U25" i="44"/>
  <c r="K25" i="44"/>
  <c r="J25" i="44"/>
  <c r="G25" i="44"/>
  <c r="Y24" i="44"/>
  <c r="V24" i="44"/>
  <c r="U24" i="44"/>
  <c r="Y23" i="44"/>
  <c r="V23" i="44"/>
  <c r="U23" i="44"/>
  <c r="Y22" i="44"/>
  <c r="V22" i="44"/>
  <c r="U22" i="44"/>
  <c r="Y21" i="44"/>
  <c r="V21" i="44"/>
  <c r="AC22" i="44" s="1"/>
  <c r="AE22" i="44" s="1"/>
  <c r="U21" i="44"/>
  <c r="Y20" i="44"/>
  <c r="V20" i="44"/>
  <c r="U20" i="44"/>
  <c r="Y19" i="44"/>
  <c r="V19" i="44"/>
  <c r="U19" i="44"/>
  <c r="Y18" i="44"/>
  <c r="V18" i="44"/>
  <c r="AG24" i="44" s="1"/>
  <c r="U18" i="44"/>
  <c r="J18" i="44"/>
  <c r="K18" i="44" s="1"/>
  <c r="AC18" i="44" s="1"/>
  <c r="G18" i="44"/>
  <c r="Y17" i="44"/>
  <c r="V17" i="44"/>
  <c r="AG23" i="44" s="1"/>
  <c r="U17" i="44"/>
  <c r="Y16" i="44"/>
  <c r="V16" i="44"/>
  <c r="U16" i="44"/>
  <c r="Y15" i="44"/>
  <c r="V15" i="44"/>
  <c r="U15" i="44"/>
  <c r="Y14" i="44"/>
  <c r="V14" i="44"/>
  <c r="U14" i="44"/>
  <c r="Y13" i="44"/>
  <c r="V13" i="44"/>
  <c r="U13" i="44"/>
  <c r="Y12" i="44"/>
  <c r="V12" i="44"/>
  <c r="AC16" i="44" s="1"/>
  <c r="AE16" i="44" s="1"/>
  <c r="U12" i="44"/>
  <c r="Y11" i="44"/>
  <c r="V11" i="44"/>
  <c r="U11" i="44"/>
  <c r="J11" i="44"/>
  <c r="K11" i="44" s="1"/>
  <c r="G11" i="44"/>
  <c r="AC29" i="44" l="1"/>
  <c r="AE29" i="44" s="1"/>
  <c r="AC33" i="44"/>
  <c r="AE33" i="44" s="1"/>
  <c r="AC49" i="44"/>
  <c r="AC37" i="44"/>
  <c r="AE37" i="44" s="1"/>
  <c r="AC41" i="44"/>
  <c r="AE41" i="44" s="1"/>
  <c r="AC71" i="44"/>
  <c r="AE71" i="44" s="1"/>
  <c r="AC35" i="44"/>
  <c r="AC44" i="44"/>
  <c r="AE44" i="44" s="1"/>
  <c r="AG48" i="44"/>
  <c r="AC52" i="44"/>
  <c r="AE52" i="44" s="1"/>
  <c r="AG57" i="44"/>
  <c r="AC74" i="44"/>
  <c r="AE74" i="44" s="1"/>
  <c r="AC77" i="44"/>
  <c r="AC59" i="44"/>
  <c r="AE59" i="44" s="1"/>
  <c r="AC61" i="44"/>
  <c r="AE61" i="44" s="1"/>
  <c r="AC69" i="44"/>
  <c r="AE69" i="44" s="1"/>
  <c r="AG36" i="44"/>
  <c r="AG34" i="44"/>
  <c r="AG43" i="44"/>
  <c r="AG66" i="44"/>
  <c r="AG77" i="44"/>
  <c r="AG52" i="44"/>
  <c r="AG62" i="44"/>
  <c r="AC75" i="44"/>
  <c r="AE75" i="44" s="1"/>
  <c r="AG38" i="44"/>
  <c r="AG50" i="44"/>
  <c r="AC46" i="44"/>
  <c r="AE46" i="44" s="1"/>
  <c r="AG63" i="44"/>
  <c r="AC64" i="44"/>
  <c r="AE64" i="44" s="1"/>
  <c r="AG80" i="44"/>
  <c r="AC23" i="44"/>
  <c r="AE23" i="44" s="1"/>
  <c r="AG22" i="44"/>
  <c r="AC24" i="44"/>
  <c r="AE24" i="44" s="1"/>
  <c r="AG29" i="44"/>
  <c r="AG16" i="44"/>
  <c r="AG30" i="44"/>
  <c r="AE49" i="44"/>
  <c r="AE77" i="44"/>
  <c r="AE35" i="44"/>
  <c r="AE63" i="44"/>
  <c r="AE18" i="44"/>
  <c r="AC19" i="44" s="1"/>
  <c r="AE19" i="44" s="1"/>
  <c r="AC20" i="44" s="1"/>
  <c r="AE20" i="44" s="1"/>
  <c r="AC21" i="44" s="1"/>
  <c r="AG15" i="44"/>
  <c r="AC17" i="44"/>
  <c r="AE17" i="44" s="1"/>
  <c r="AG28" i="44"/>
  <c r="AG33" i="44"/>
  <c r="AG37" i="44"/>
  <c r="AF32" i="44" s="1"/>
  <c r="AG42" i="44"/>
  <c r="AG47" i="44"/>
  <c r="AG51" i="44"/>
  <c r="AG56" i="44"/>
  <c r="AG61" i="44"/>
  <c r="AG65" i="44"/>
  <c r="AG70" i="44"/>
  <c r="AG75" i="44"/>
  <c r="AG79" i="44"/>
  <c r="AC25" i="44"/>
  <c r="AC39" i="44"/>
  <c r="AC53" i="44"/>
  <c r="AC67" i="44"/>
  <c r="AC11" i="44"/>
  <c r="AG17" i="44"/>
  <c r="AG31" i="44"/>
  <c r="AC40" i="44"/>
  <c r="AE40" i="44" s="1"/>
  <c r="AG41" i="44"/>
  <c r="AG45" i="44"/>
  <c r="AC54" i="44"/>
  <c r="AE54" i="44" s="1"/>
  <c r="AG55" i="44"/>
  <c r="AG59" i="44"/>
  <c r="AG64" i="44"/>
  <c r="AC68" i="44"/>
  <c r="AE68" i="44" s="1"/>
  <c r="AG69" i="44"/>
  <c r="AG73" i="44"/>
  <c r="AG78" i="44"/>
  <c r="AC34" i="44"/>
  <c r="AE34" i="44" s="1"/>
  <c r="AG40" i="44"/>
  <c r="AG44" i="44"/>
  <c r="AC48" i="44"/>
  <c r="AE48" i="44" s="1"/>
  <c r="AG54" i="44"/>
  <c r="AG58" i="44"/>
  <c r="AC62" i="44"/>
  <c r="AE62" i="44" s="1"/>
  <c r="AG68" i="44"/>
  <c r="AG72" i="44"/>
  <c r="AC76" i="44"/>
  <c r="AE76" i="44" s="1"/>
  <c r="AC56" i="44"/>
  <c r="AE56" i="44" s="1"/>
  <c r="AC70" i="44"/>
  <c r="AE70" i="44" s="1"/>
  <c r="AF60" i="44" l="1"/>
  <c r="AF74" i="44"/>
  <c r="AF46" i="44"/>
  <c r="AF53" i="44"/>
  <c r="AF39" i="44"/>
  <c r="AE21" i="44"/>
  <c r="AD18" i="44"/>
  <c r="AE67" i="44"/>
  <c r="AD67" i="44"/>
  <c r="AE53" i="44"/>
  <c r="AD53" i="44"/>
  <c r="AD60" i="44"/>
  <c r="AH60" i="44" s="1"/>
  <c r="AE39" i="44"/>
  <c r="AD39" i="44"/>
  <c r="AE25" i="44"/>
  <c r="AC26" i="44" s="1"/>
  <c r="AE26" i="44" s="1"/>
  <c r="AC27" i="44" s="1"/>
  <c r="AE27" i="44" s="1"/>
  <c r="AD74" i="44"/>
  <c r="AD46" i="44"/>
  <c r="AE11" i="44"/>
  <c r="AC12" i="44" s="1"/>
  <c r="AE12" i="44" s="1"/>
  <c r="AC13" i="44" s="1"/>
  <c r="AE13" i="44" s="1"/>
  <c r="AC14" i="44" s="1"/>
  <c r="AE14" i="44" s="1"/>
  <c r="AC15" i="44" s="1"/>
  <c r="AE15" i="44" s="1"/>
  <c r="AD32" i="44"/>
  <c r="AH32" i="44" s="1"/>
  <c r="AH53" i="44" l="1"/>
  <c r="AH46" i="44"/>
  <c r="AH74" i="44"/>
  <c r="AH39" i="44"/>
  <c r="AD11" i="44"/>
  <c r="M74" i="44"/>
  <c r="N74" i="44" s="1"/>
  <c r="M60" i="44"/>
  <c r="N60" i="44" s="1"/>
  <c r="M32" i="44"/>
  <c r="N32" i="44" s="1"/>
  <c r="M18" i="44"/>
  <c r="N18" i="44" s="1"/>
  <c r="M67" i="44"/>
  <c r="N67" i="44" s="1"/>
  <c r="M53" i="44"/>
  <c r="N53" i="44" s="1"/>
  <c r="M39" i="44"/>
  <c r="N39" i="44" s="1"/>
  <c r="M25" i="44"/>
  <c r="N25" i="44" s="1"/>
  <c r="M11" i="44"/>
  <c r="N11" i="44" s="1"/>
  <c r="M46" i="44"/>
  <c r="N46" i="44" s="1"/>
  <c r="AD25" i="44"/>
  <c r="O11" i="44" l="1"/>
  <c r="AG11" i="44" s="1"/>
  <c r="P11" i="44"/>
  <c r="P25" i="44"/>
  <c r="O25" i="44"/>
  <c r="P39" i="44"/>
  <c r="O39" i="44"/>
  <c r="P53" i="44"/>
  <c r="O53" i="44"/>
  <c r="P67" i="44"/>
  <c r="O67" i="44"/>
  <c r="AG67" i="44" s="1"/>
  <c r="AF67" i="44" s="1"/>
  <c r="AH67" i="44" s="1"/>
  <c r="O18" i="44"/>
  <c r="P18" i="44"/>
  <c r="O32" i="44"/>
  <c r="P32" i="44"/>
  <c r="O46" i="44"/>
  <c r="P46" i="44"/>
  <c r="O60" i="44"/>
  <c r="P60" i="44"/>
  <c r="O74" i="44"/>
  <c r="P74" i="44"/>
  <c r="AG25" i="44" l="1"/>
  <c r="AG27" i="44"/>
  <c r="AG18" i="44"/>
  <c r="AG21" i="44"/>
  <c r="AG12" i="44"/>
  <c r="AG13" i="44" s="1"/>
  <c r="AG14" i="44" s="1"/>
  <c r="AF11" i="44" s="1"/>
  <c r="AH11" i="44" s="1"/>
  <c r="Y80" i="43"/>
  <c r="V80" i="43"/>
  <c r="U80" i="43"/>
  <c r="Y79" i="43"/>
  <c r="V79" i="43"/>
  <c r="U79" i="43"/>
  <c r="Y78" i="43"/>
  <c r="V78" i="43"/>
  <c r="AC79" i="43" s="1"/>
  <c r="AE79" i="43" s="1"/>
  <c r="U78" i="43"/>
  <c r="Y77" i="43"/>
  <c r="V77" i="43"/>
  <c r="U77" i="43"/>
  <c r="Y76" i="43"/>
  <c r="V76" i="43"/>
  <c r="AC77" i="43" s="1"/>
  <c r="AE77" i="43" s="1"/>
  <c r="U76" i="43"/>
  <c r="Y75" i="43"/>
  <c r="V75" i="43"/>
  <c r="AC76" i="43" s="1"/>
  <c r="AE76" i="43" s="1"/>
  <c r="U75" i="43"/>
  <c r="Y74" i="43"/>
  <c r="V74" i="43"/>
  <c r="U74" i="43"/>
  <c r="K74" i="43"/>
  <c r="J74" i="43"/>
  <c r="G74" i="43"/>
  <c r="Y73" i="43"/>
  <c r="V73" i="43"/>
  <c r="U73" i="43"/>
  <c r="Y72" i="43"/>
  <c r="V72" i="43"/>
  <c r="AC73" i="43" s="1"/>
  <c r="AE73" i="43" s="1"/>
  <c r="U72" i="43"/>
  <c r="Y71" i="43"/>
  <c r="V71" i="43"/>
  <c r="AC72" i="43" s="1"/>
  <c r="AE72" i="43" s="1"/>
  <c r="U71" i="43"/>
  <c r="Y70" i="43"/>
  <c r="V70" i="43"/>
  <c r="U70" i="43"/>
  <c r="Y69" i="43"/>
  <c r="V69" i="43"/>
  <c r="U69" i="43"/>
  <c r="Y68" i="43"/>
  <c r="V68" i="43"/>
  <c r="AG72" i="43" s="1"/>
  <c r="U68" i="43"/>
  <c r="Y67" i="43"/>
  <c r="V67" i="43"/>
  <c r="U67" i="43"/>
  <c r="K67" i="43"/>
  <c r="J67" i="43"/>
  <c r="G67" i="43"/>
  <c r="Y66" i="43"/>
  <c r="V66" i="43"/>
  <c r="U66" i="43"/>
  <c r="Y65" i="43"/>
  <c r="V65" i="43"/>
  <c r="AC66" i="43" s="1"/>
  <c r="AE66" i="43" s="1"/>
  <c r="U65" i="43"/>
  <c r="Y64" i="43"/>
  <c r="V64" i="43"/>
  <c r="AC65" i="43" s="1"/>
  <c r="AE65" i="43" s="1"/>
  <c r="U64" i="43"/>
  <c r="Y63" i="43"/>
  <c r="V63" i="43"/>
  <c r="U63" i="43"/>
  <c r="Y62" i="43"/>
  <c r="V62" i="43"/>
  <c r="U62" i="43"/>
  <c r="Y61" i="43"/>
  <c r="V61" i="43"/>
  <c r="AC62" i="43" s="1"/>
  <c r="AE62" i="43" s="1"/>
  <c r="U61" i="43"/>
  <c r="Y60" i="43"/>
  <c r="V60" i="43"/>
  <c r="AG66" i="43" s="1"/>
  <c r="U60" i="43"/>
  <c r="K60" i="43"/>
  <c r="J60" i="43"/>
  <c r="G60" i="43"/>
  <c r="Y59" i="43"/>
  <c r="V59" i="43"/>
  <c r="U59" i="43"/>
  <c r="Y58" i="43"/>
  <c r="V58" i="43"/>
  <c r="AC59" i="43" s="1"/>
  <c r="AE59" i="43" s="1"/>
  <c r="U58" i="43"/>
  <c r="Y57" i="43"/>
  <c r="V57" i="43"/>
  <c r="AC58" i="43" s="1"/>
  <c r="AE58" i="43" s="1"/>
  <c r="U57" i="43"/>
  <c r="Y56" i="43"/>
  <c r="V56" i="43"/>
  <c r="U56" i="43"/>
  <c r="Y55" i="43"/>
  <c r="V55" i="43"/>
  <c r="AC56" i="43" s="1"/>
  <c r="AE56" i="43" s="1"/>
  <c r="U55" i="43"/>
  <c r="Y54" i="43"/>
  <c r="V54" i="43"/>
  <c r="AC55" i="43" s="1"/>
  <c r="AE55" i="43" s="1"/>
  <c r="U54" i="43"/>
  <c r="Y53" i="43"/>
  <c r="V53" i="43"/>
  <c r="AG57" i="43" s="1"/>
  <c r="U53" i="43"/>
  <c r="K53" i="43"/>
  <c r="J53" i="43"/>
  <c r="G53" i="43"/>
  <c r="Y52" i="43"/>
  <c r="V52" i="43"/>
  <c r="U52" i="43"/>
  <c r="Y51" i="43"/>
  <c r="V51" i="43"/>
  <c r="AC52" i="43" s="1"/>
  <c r="AE52" i="43" s="1"/>
  <c r="U51" i="43"/>
  <c r="Y50" i="43"/>
  <c r="V50" i="43"/>
  <c r="AC51" i="43" s="1"/>
  <c r="AE51" i="43" s="1"/>
  <c r="U50" i="43"/>
  <c r="Y49" i="43"/>
  <c r="V49" i="43"/>
  <c r="U49" i="43"/>
  <c r="Y48" i="43"/>
  <c r="V48" i="43"/>
  <c r="AC49" i="43" s="1"/>
  <c r="AE49" i="43" s="1"/>
  <c r="U48" i="43"/>
  <c r="Y47" i="43"/>
  <c r="V47" i="43"/>
  <c r="AC48" i="43" s="1"/>
  <c r="AE48" i="43" s="1"/>
  <c r="U47" i="43"/>
  <c r="Y46" i="43"/>
  <c r="V46" i="43"/>
  <c r="AG52" i="43" s="1"/>
  <c r="U46" i="43"/>
  <c r="K46" i="43"/>
  <c r="J46" i="43"/>
  <c r="G46" i="43"/>
  <c r="Y45" i="43"/>
  <c r="V45" i="43"/>
  <c r="U45" i="43"/>
  <c r="Y44" i="43"/>
  <c r="V44" i="43"/>
  <c r="AC45" i="43" s="1"/>
  <c r="AE45" i="43" s="1"/>
  <c r="U44" i="43"/>
  <c r="Y43" i="43"/>
  <c r="V43" i="43"/>
  <c r="AC44" i="43" s="1"/>
  <c r="AE44" i="43" s="1"/>
  <c r="U43" i="43"/>
  <c r="Y42" i="43"/>
  <c r="V42" i="43"/>
  <c r="U42" i="43"/>
  <c r="Y41" i="43"/>
  <c r="V41" i="43"/>
  <c r="AC42" i="43" s="1"/>
  <c r="AE42" i="43" s="1"/>
  <c r="U41" i="43"/>
  <c r="Y40" i="43"/>
  <c r="V40" i="43"/>
  <c r="AC41" i="43" s="1"/>
  <c r="AE41" i="43" s="1"/>
  <c r="U40" i="43"/>
  <c r="Y39" i="43"/>
  <c r="V39" i="43"/>
  <c r="AG39" i="43" s="1"/>
  <c r="U39" i="43"/>
  <c r="K39" i="43"/>
  <c r="J39" i="43"/>
  <c r="G39" i="43"/>
  <c r="Y38" i="43"/>
  <c r="V38" i="43"/>
  <c r="U38" i="43"/>
  <c r="Y37" i="43"/>
  <c r="V37" i="43"/>
  <c r="AC38" i="43" s="1"/>
  <c r="AE38" i="43" s="1"/>
  <c r="U37" i="43"/>
  <c r="Y36" i="43"/>
  <c r="V36" i="43"/>
  <c r="AC37" i="43" s="1"/>
  <c r="AE37" i="43" s="1"/>
  <c r="U36" i="43"/>
  <c r="Y35" i="43"/>
  <c r="V35" i="43"/>
  <c r="U35" i="43"/>
  <c r="Y34" i="43"/>
  <c r="V34" i="43"/>
  <c r="AC35" i="43" s="1"/>
  <c r="AE35" i="43" s="1"/>
  <c r="U34" i="43"/>
  <c r="Y33" i="43"/>
  <c r="V33" i="43"/>
  <c r="AC34" i="43" s="1"/>
  <c r="AE34" i="43" s="1"/>
  <c r="U33" i="43"/>
  <c r="Y32" i="43"/>
  <c r="V32" i="43"/>
  <c r="AG38" i="43" s="1"/>
  <c r="U32" i="43"/>
  <c r="K32" i="43"/>
  <c r="J32" i="43"/>
  <c r="G32" i="43"/>
  <c r="Y31" i="43"/>
  <c r="V31" i="43"/>
  <c r="U31" i="43"/>
  <c r="Y30" i="43"/>
  <c r="V30" i="43"/>
  <c r="AC31" i="43" s="1"/>
  <c r="AE31" i="43" s="1"/>
  <c r="U30" i="43"/>
  <c r="Y29" i="43"/>
  <c r="V29" i="43"/>
  <c r="AC30" i="43" s="1"/>
  <c r="AE30" i="43" s="1"/>
  <c r="U29" i="43"/>
  <c r="Y28" i="43"/>
  <c r="V28" i="43"/>
  <c r="U28" i="43"/>
  <c r="Y27" i="43"/>
  <c r="V27" i="43"/>
  <c r="AC28" i="43" s="1"/>
  <c r="AE28" i="43" s="1"/>
  <c r="U27" i="43"/>
  <c r="Y26" i="43"/>
  <c r="V26" i="43"/>
  <c r="AC27" i="43" s="1"/>
  <c r="AE27" i="43" s="1"/>
  <c r="U26" i="43"/>
  <c r="Y25" i="43"/>
  <c r="V25" i="43"/>
  <c r="AG25" i="43" s="1"/>
  <c r="U25" i="43"/>
  <c r="K25" i="43"/>
  <c r="J25" i="43"/>
  <c r="G25" i="43"/>
  <c r="Y24" i="43"/>
  <c r="V24" i="43"/>
  <c r="U24" i="43"/>
  <c r="Y23" i="43"/>
  <c r="V23" i="43"/>
  <c r="U23" i="43"/>
  <c r="Y22" i="43"/>
  <c r="V22" i="43"/>
  <c r="AC23" i="43" s="1"/>
  <c r="AE23" i="43" s="1"/>
  <c r="U22" i="43"/>
  <c r="Y21" i="43"/>
  <c r="V21" i="43"/>
  <c r="AC22" i="43" s="1"/>
  <c r="AE22" i="43" s="1"/>
  <c r="U21" i="43"/>
  <c r="Y20" i="43"/>
  <c r="V20" i="43"/>
  <c r="U20" i="43"/>
  <c r="Y19" i="43"/>
  <c r="V19" i="43"/>
  <c r="U19" i="43"/>
  <c r="Y18" i="43"/>
  <c r="V18" i="43"/>
  <c r="AG24" i="43" s="1"/>
  <c r="U18" i="43"/>
  <c r="K18" i="43"/>
  <c r="J18" i="43"/>
  <c r="G18" i="43"/>
  <c r="Y17" i="43"/>
  <c r="V17" i="43"/>
  <c r="AG23" i="43" s="1"/>
  <c r="U17" i="43"/>
  <c r="Y16" i="43"/>
  <c r="V16" i="43"/>
  <c r="AG22" i="43" s="1"/>
  <c r="U16" i="43"/>
  <c r="Y15" i="43"/>
  <c r="V15" i="43"/>
  <c r="U15" i="43"/>
  <c r="Y14" i="43"/>
  <c r="V14" i="43"/>
  <c r="U14" i="43"/>
  <c r="Y13" i="43"/>
  <c r="V13" i="43"/>
  <c r="AC16" i="43" s="1"/>
  <c r="AE16" i="43" s="1"/>
  <c r="U13" i="43"/>
  <c r="Y12" i="43"/>
  <c r="V12" i="43"/>
  <c r="U12" i="43"/>
  <c r="Y11" i="43"/>
  <c r="V11" i="43"/>
  <c r="U11" i="43"/>
  <c r="K11" i="43"/>
  <c r="J11" i="43"/>
  <c r="G11" i="43"/>
  <c r="AC80" i="43" l="1"/>
  <c r="AE80" i="43" s="1"/>
  <c r="AG80" i="43"/>
  <c r="AG26" i="44"/>
  <c r="AF25" i="44" s="1"/>
  <c r="AH25" i="44" s="1"/>
  <c r="AF18" i="44"/>
  <c r="AH18" i="44" s="1"/>
  <c r="AG19" i="44"/>
  <c r="AG20" i="44" s="1"/>
  <c r="AC21" i="43"/>
  <c r="AE21" i="43" s="1"/>
  <c r="AG64" i="43"/>
  <c r="AG71" i="43"/>
  <c r="AG29" i="43"/>
  <c r="AC29" i="43"/>
  <c r="AE29" i="43" s="1"/>
  <c r="AC36" i="43"/>
  <c r="AE36" i="43" s="1"/>
  <c r="AC43" i="43"/>
  <c r="AE43" i="43" s="1"/>
  <c r="AC50" i="43"/>
  <c r="AE50" i="43" s="1"/>
  <c r="AC57" i="43"/>
  <c r="AE57" i="43" s="1"/>
  <c r="AG65" i="43"/>
  <c r="AC71" i="43"/>
  <c r="AE71" i="43" s="1"/>
  <c r="AC78" i="43"/>
  <c r="AE78" i="43" s="1"/>
  <c r="AG30" i="43"/>
  <c r="AG36" i="43"/>
  <c r="AG43" i="43"/>
  <c r="AG50" i="43"/>
  <c r="AG58" i="43"/>
  <c r="AG15" i="43"/>
  <c r="AC17" i="43"/>
  <c r="AE17" i="43" s="1"/>
  <c r="AG28" i="43"/>
  <c r="AG33" i="43"/>
  <c r="AG37" i="43"/>
  <c r="AG42" i="43"/>
  <c r="AG47" i="43"/>
  <c r="AG51" i="43"/>
  <c r="AG56" i="43"/>
  <c r="AG61" i="43"/>
  <c r="AC64" i="43"/>
  <c r="AE64" i="43" s="1"/>
  <c r="AC69" i="43"/>
  <c r="AE69" i="43" s="1"/>
  <c r="AG70" i="43"/>
  <c r="AG75" i="43"/>
  <c r="AG79" i="43"/>
  <c r="AC25" i="43"/>
  <c r="AC39" i="43"/>
  <c r="AG32" i="43"/>
  <c r="AG46" i="43"/>
  <c r="AC53" i="43"/>
  <c r="AG60" i="43"/>
  <c r="AC67" i="43"/>
  <c r="AG74" i="43"/>
  <c r="AG17" i="43"/>
  <c r="AC26" i="43"/>
  <c r="AE26" i="43" s="1"/>
  <c r="AG27" i="43"/>
  <c r="AG31" i="43"/>
  <c r="AC40" i="43"/>
  <c r="AE40" i="43" s="1"/>
  <c r="AG41" i="43"/>
  <c r="AG45" i="43"/>
  <c r="AC54" i="43"/>
  <c r="AE54" i="43" s="1"/>
  <c r="AG55" i="43"/>
  <c r="AG59" i="43"/>
  <c r="AC63" i="43"/>
  <c r="AE63" i="43" s="1"/>
  <c r="AC68" i="43"/>
  <c r="AE68" i="43" s="1"/>
  <c r="AG69" i="43"/>
  <c r="AG73" i="43"/>
  <c r="AG78" i="43"/>
  <c r="AC11" i="43"/>
  <c r="AC15" i="43"/>
  <c r="AE15" i="43" s="1"/>
  <c r="AG16" i="43"/>
  <c r="AG21" i="43"/>
  <c r="AC24" i="43"/>
  <c r="AE24" i="43" s="1"/>
  <c r="AG26" i="43"/>
  <c r="AG35" i="43"/>
  <c r="AG40" i="43"/>
  <c r="AG44" i="43"/>
  <c r="AG49" i="43"/>
  <c r="AG54" i="43"/>
  <c r="AG63" i="43"/>
  <c r="AG68" i="43"/>
  <c r="AG77" i="43"/>
  <c r="AC18" i="43"/>
  <c r="AC60" i="43"/>
  <c r="AC74" i="43"/>
  <c r="AC32" i="43"/>
  <c r="AC46" i="43"/>
  <c r="AG53" i="43"/>
  <c r="AC33" i="43"/>
  <c r="AE33" i="43" s="1"/>
  <c r="AG34" i="43"/>
  <c r="AC47" i="43"/>
  <c r="AE47" i="43" s="1"/>
  <c r="AG48" i="43"/>
  <c r="AC61" i="43"/>
  <c r="AE61" i="43" s="1"/>
  <c r="AG62" i="43"/>
  <c r="AC70" i="43"/>
  <c r="AE70" i="43" s="1"/>
  <c r="AC75" i="43"/>
  <c r="AE75" i="43" s="1"/>
  <c r="AG76" i="43"/>
  <c r="AF39" i="43" l="1"/>
  <c r="AF25" i="43"/>
  <c r="AD46" i="43"/>
  <c r="AE46" i="43"/>
  <c r="AD32" i="43"/>
  <c r="AE32" i="43"/>
  <c r="AF32" i="43"/>
  <c r="AE39" i="43"/>
  <c r="AD39" i="43"/>
  <c r="AH39" i="43" s="1"/>
  <c r="AE25" i="43"/>
  <c r="AD25" i="43"/>
  <c r="AF74" i="43"/>
  <c r="AD74" i="43"/>
  <c r="AH74" i="43" s="1"/>
  <c r="AE74" i="43"/>
  <c r="AD60" i="43"/>
  <c r="AE60" i="43"/>
  <c r="AE11" i="43"/>
  <c r="AC12" i="43" s="1"/>
  <c r="AE12" i="43" s="1"/>
  <c r="AC13" i="43" s="1"/>
  <c r="AE13" i="43" s="1"/>
  <c r="AC14" i="43" s="1"/>
  <c r="AE14" i="43" s="1"/>
  <c r="AD11" i="43"/>
  <c r="AE18" i="43"/>
  <c r="AC19" i="43" s="1"/>
  <c r="AE19" i="43" s="1"/>
  <c r="AC20" i="43" s="1"/>
  <c r="AE20" i="43" s="1"/>
  <c r="AF53" i="43"/>
  <c r="AE67" i="43"/>
  <c r="AD67" i="43"/>
  <c r="AF60" i="43"/>
  <c r="AE53" i="43"/>
  <c r="AD53" i="43"/>
  <c r="AF46" i="43"/>
  <c r="AH32" i="43" l="1"/>
  <c r="AH46" i="43"/>
  <c r="AH25" i="43"/>
  <c r="AH53" i="43"/>
  <c r="AD18" i="43"/>
  <c r="AH60" i="43"/>
  <c r="M32" i="43" l="1"/>
  <c r="N32" i="43" s="1"/>
  <c r="M39" i="43"/>
  <c r="N39" i="43" s="1"/>
  <c r="M74" i="43"/>
  <c r="N74" i="43" s="1"/>
  <c r="M60" i="43"/>
  <c r="N60" i="43" s="1"/>
  <c r="M46" i="43"/>
  <c r="N46" i="43" s="1"/>
  <c r="M18" i="43"/>
  <c r="N18" i="43" s="1"/>
  <c r="M53" i="43"/>
  <c r="N53" i="43" s="1"/>
  <c r="M25" i="43"/>
  <c r="N25" i="43" s="1"/>
  <c r="M11" i="43"/>
  <c r="N11" i="43" s="1"/>
  <c r="M67" i="43"/>
  <c r="N67" i="43" s="1"/>
  <c r="P53" i="43" l="1"/>
  <c r="O53" i="43"/>
  <c r="P25" i="43"/>
  <c r="O25" i="43"/>
  <c r="P18" i="43"/>
  <c r="O18" i="43"/>
  <c r="AG18" i="43" s="1"/>
  <c r="P46" i="43"/>
  <c r="O46" i="43"/>
  <c r="P60" i="43"/>
  <c r="O60" i="43"/>
  <c r="P67" i="43"/>
  <c r="O67" i="43"/>
  <c r="AG67" i="43" s="1"/>
  <c r="AF67" i="43" s="1"/>
  <c r="AH67" i="43" s="1"/>
  <c r="P74" i="43"/>
  <c r="O74" i="43"/>
  <c r="P39" i="43"/>
  <c r="O39" i="43"/>
  <c r="P11" i="43"/>
  <c r="O11" i="43"/>
  <c r="P32" i="43"/>
  <c r="O32" i="43"/>
  <c r="AG19" i="43" l="1"/>
  <c r="AG20" i="43" s="1"/>
  <c r="AG14" i="43"/>
  <c r="AG11" i="43"/>
  <c r="AF18" i="43" l="1"/>
  <c r="AH18" i="43" s="1"/>
  <c r="AF11" i="43"/>
  <c r="AH11" i="43" s="1"/>
  <c r="AG12" i="43"/>
  <c r="AG13" i="43" s="1"/>
  <c r="Y80" i="41" l="1"/>
  <c r="V80" i="41"/>
  <c r="U80" i="41"/>
  <c r="Y79" i="41"/>
  <c r="V79" i="41"/>
  <c r="U79" i="41"/>
  <c r="Y78" i="41"/>
  <c r="V78" i="41"/>
  <c r="AC79" i="41" s="1"/>
  <c r="AE79" i="41" s="1"/>
  <c r="U78" i="41"/>
  <c r="Y77" i="41"/>
  <c r="V77" i="41"/>
  <c r="U77" i="41"/>
  <c r="Y76" i="41"/>
  <c r="V76" i="41"/>
  <c r="AC77" i="41" s="1"/>
  <c r="AE77" i="41" s="1"/>
  <c r="U76" i="41"/>
  <c r="Y75" i="41"/>
  <c r="V75" i="41"/>
  <c r="U75" i="41"/>
  <c r="Y74" i="41"/>
  <c r="V74" i="41"/>
  <c r="U74" i="41"/>
  <c r="J74" i="41"/>
  <c r="K74" i="41" s="1"/>
  <c r="G74" i="41"/>
  <c r="Y73" i="41"/>
  <c r="V73" i="41"/>
  <c r="U73" i="41"/>
  <c r="Y72" i="41"/>
  <c r="V72" i="41"/>
  <c r="AC73" i="41" s="1"/>
  <c r="AE73" i="41" s="1"/>
  <c r="U72" i="41"/>
  <c r="Y71" i="41"/>
  <c r="V71" i="41"/>
  <c r="U71" i="41"/>
  <c r="Y70" i="41"/>
  <c r="V70" i="41"/>
  <c r="AC71" i="41" s="1"/>
  <c r="AE71" i="41" s="1"/>
  <c r="U70" i="41"/>
  <c r="Y69" i="41"/>
  <c r="V69" i="41"/>
  <c r="U69" i="41"/>
  <c r="Y68" i="41"/>
  <c r="V68" i="41"/>
  <c r="AG71" i="41" s="1"/>
  <c r="U68" i="41"/>
  <c r="Y67" i="41"/>
  <c r="V67" i="41"/>
  <c r="U67" i="41"/>
  <c r="J67" i="41"/>
  <c r="G67" i="41"/>
  <c r="Y66" i="41"/>
  <c r="V66" i="41"/>
  <c r="U66" i="41"/>
  <c r="Y65" i="41"/>
  <c r="V65" i="41"/>
  <c r="U65" i="41"/>
  <c r="Y64" i="41"/>
  <c r="V64" i="41"/>
  <c r="U64" i="41"/>
  <c r="Y63" i="41"/>
  <c r="V63" i="41"/>
  <c r="U63" i="41"/>
  <c r="Y62" i="41"/>
  <c r="V62" i="41"/>
  <c r="AC63" i="41" s="1"/>
  <c r="AE63" i="41" s="1"/>
  <c r="U62" i="41"/>
  <c r="Y61" i="41"/>
  <c r="V61" i="41"/>
  <c r="U61" i="41"/>
  <c r="Y60" i="41"/>
  <c r="V60" i="41"/>
  <c r="AG66" i="41" s="1"/>
  <c r="U60" i="41"/>
  <c r="J60" i="41"/>
  <c r="K60" i="41" s="1"/>
  <c r="G60" i="41"/>
  <c r="Y59" i="41"/>
  <c r="V59" i="41"/>
  <c r="U59" i="41"/>
  <c r="Y58" i="41"/>
  <c r="V58" i="41"/>
  <c r="AC59" i="41" s="1"/>
  <c r="AE59" i="41" s="1"/>
  <c r="U58" i="41"/>
  <c r="Y57" i="41"/>
  <c r="V57" i="41"/>
  <c r="U57" i="41"/>
  <c r="Y56" i="41"/>
  <c r="V56" i="41"/>
  <c r="AC57" i="41" s="1"/>
  <c r="AE57" i="41" s="1"/>
  <c r="U56" i="41"/>
  <c r="Y55" i="41"/>
  <c r="V55" i="41"/>
  <c r="U55" i="41"/>
  <c r="Y54" i="41"/>
  <c r="V54" i="41"/>
  <c r="AC55" i="41" s="1"/>
  <c r="AE55" i="41" s="1"/>
  <c r="U54" i="41"/>
  <c r="Y53" i="41"/>
  <c r="V53" i="41"/>
  <c r="U53" i="41"/>
  <c r="J53" i="41"/>
  <c r="G53" i="41"/>
  <c r="Y52" i="41"/>
  <c r="V52" i="41"/>
  <c r="U52" i="41"/>
  <c r="Y51" i="41"/>
  <c r="V51" i="41"/>
  <c r="U51" i="41"/>
  <c r="Y50" i="41"/>
  <c r="V50" i="41"/>
  <c r="AC51" i="41" s="1"/>
  <c r="AE51" i="41" s="1"/>
  <c r="U50" i="41"/>
  <c r="Y49" i="41"/>
  <c r="V49" i="41"/>
  <c r="U49" i="41"/>
  <c r="Y48" i="41"/>
  <c r="V48" i="41"/>
  <c r="AC49" i="41" s="1"/>
  <c r="AE49" i="41" s="1"/>
  <c r="U48" i="41"/>
  <c r="Y47" i="41"/>
  <c r="V47" i="41"/>
  <c r="AC48" i="41" s="1"/>
  <c r="AE48" i="41" s="1"/>
  <c r="U47" i="41"/>
  <c r="Y46" i="41"/>
  <c r="V46" i="41"/>
  <c r="U46" i="41"/>
  <c r="J46" i="41"/>
  <c r="K46" i="41" s="1"/>
  <c r="G46" i="41"/>
  <c r="Y45" i="41"/>
  <c r="V45" i="41"/>
  <c r="U45" i="41"/>
  <c r="Y44" i="41"/>
  <c r="V44" i="41"/>
  <c r="AC45" i="41" s="1"/>
  <c r="AE45" i="41" s="1"/>
  <c r="U44" i="41"/>
  <c r="Y43" i="41"/>
  <c r="V43" i="41"/>
  <c r="U43" i="41"/>
  <c r="Y42" i="41"/>
  <c r="V42" i="41"/>
  <c r="AC43" i="41" s="1"/>
  <c r="AE43" i="41" s="1"/>
  <c r="U42" i="41"/>
  <c r="Y41" i="41"/>
  <c r="V41" i="41"/>
  <c r="U41" i="41"/>
  <c r="Y40" i="41"/>
  <c r="V40" i="41"/>
  <c r="AC41" i="41" s="1"/>
  <c r="AE41" i="41" s="1"/>
  <c r="U40" i="41"/>
  <c r="Y39" i="41"/>
  <c r="V39" i="41"/>
  <c r="U39" i="41"/>
  <c r="J39" i="41"/>
  <c r="G39" i="41"/>
  <c r="Y38" i="41"/>
  <c r="V38" i="41"/>
  <c r="U38" i="41"/>
  <c r="Y37" i="41"/>
  <c r="V37" i="41"/>
  <c r="U37" i="41"/>
  <c r="Y36" i="41"/>
  <c r="V36" i="41"/>
  <c r="AC37" i="41" s="1"/>
  <c r="AE37" i="41" s="1"/>
  <c r="U36" i="41"/>
  <c r="Y35" i="41"/>
  <c r="V35" i="41"/>
  <c r="U35" i="41"/>
  <c r="Y34" i="41"/>
  <c r="V34" i="41"/>
  <c r="AC35" i="41" s="1"/>
  <c r="AE35" i="41" s="1"/>
  <c r="U34" i="41"/>
  <c r="Y33" i="41"/>
  <c r="V33" i="41"/>
  <c r="U33" i="41"/>
  <c r="Y32" i="41"/>
  <c r="V32" i="41"/>
  <c r="U32" i="41"/>
  <c r="J32" i="41"/>
  <c r="K32" i="41" s="1"/>
  <c r="G32" i="41"/>
  <c r="Y31" i="41"/>
  <c r="V31" i="41"/>
  <c r="U31" i="41"/>
  <c r="Y30" i="41"/>
  <c r="V30" i="41"/>
  <c r="U30" i="41"/>
  <c r="Y29" i="41"/>
  <c r="V29" i="41"/>
  <c r="AC30" i="41" s="1"/>
  <c r="AE30" i="41" s="1"/>
  <c r="U29" i="41"/>
  <c r="Y28" i="41"/>
  <c r="V28" i="41"/>
  <c r="AC29" i="41" s="1"/>
  <c r="AE29" i="41" s="1"/>
  <c r="U28" i="41"/>
  <c r="Y27" i="41"/>
  <c r="V27" i="41"/>
  <c r="U27" i="41"/>
  <c r="Y26" i="41"/>
  <c r="V26" i="41"/>
  <c r="U26" i="41"/>
  <c r="Y25" i="41"/>
  <c r="V25" i="41"/>
  <c r="U25" i="41"/>
  <c r="J25" i="41"/>
  <c r="G25" i="41"/>
  <c r="Y24" i="41"/>
  <c r="V24" i="41"/>
  <c r="U24" i="41"/>
  <c r="Y23" i="41"/>
  <c r="V23" i="41"/>
  <c r="AG29" i="41" s="1"/>
  <c r="U23" i="41"/>
  <c r="Y22" i="41"/>
  <c r="V22" i="41"/>
  <c r="AC23" i="41" s="1"/>
  <c r="AE23" i="41" s="1"/>
  <c r="U22" i="41"/>
  <c r="Y21" i="41"/>
  <c r="V21" i="41"/>
  <c r="U21" i="41"/>
  <c r="Y20" i="41"/>
  <c r="V20" i="41"/>
  <c r="AC21" i="41" s="1"/>
  <c r="AE21" i="41" s="1"/>
  <c r="U20" i="41"/>
  <c r="Y19" i="41"/>
  <c r="V19" i="41"/>
  <c r="U19" i="41"/>
  <c r="Y18" i="41"/>
  <c r="V18" i="41"/>
  <c r="AG24" i="41" s="1"/>
  <c r="U18" i="41"/>
  <c r="J18" i="41"/>
  <c r="K18" i="41" s="1"/>
  <c r="G18" i="41"/>
  <c r="Y17" i="41"/>
  <c r="V17" i="41"/>
  <c r="AG23" i="41" s="1"/>
  <c r="U17" i="41"/>
  <c r="Y16" i="41"/>
  <c r="V16" i="41"/>
  <c r="U16" i="41"/>
  <c r="Y15" i="41"/>
  <c r="V15" i="41"/>
  <c r="U15" i="41"/>
  <c r="Y14" i="41"/>
  <c r="V14" i="41"/>
  <c r="U14" i="41"/>
  <c r="Y13" i="41"/>
  <c r="V13" i="41"/>
  <c r="AC17" i="41" s="1"/>
  <c r="AE17" i="41" s="1"/>
  <c r="U13" i="41"/>
  <c r="Y12" i="41"/>
  <c r="V12" i="41"/>
  <c r="AC16" i="41" s="1"/>
  <c r="AE16" i="41" s="1"/>
  <c r="U12" i="41"/>
  <c r="Y11" i="41"/>
  <c r="V11" i="41"/>
  <c r="U11" i="41"/>
  <c r="J11" i="41"/>
  <c r="G11" i="41"/>
  <c r="AC31" i="41" l="1"/>
  <c r="AE31" i="41" s="1"/>
  <c r="AC38" i="41"/>
  <c r="AE38" i="41" s="1"/>
  <c r="AG43" i="41"/>
  <c r="AC50" i="41"/>
  <c r="AE50" i="41" s="1"/>
  <c r="AC62" i="41"/>
  <c r="AE62" i="41" s="1"/>
  <c r="AC72" i="41"/>
  <c r="AE72" i="41" s="1"/>
  <c r="AG52" i="41"/>
  <c r="AG38" i="41"/>
  <c r="AC65" i="41"/>
  <c r="AE65" i="41" s="1"/>
  <c r="AC58" i="41"/>
  <c r="AE58" i="41" s="1"/>
  <c r="AC70" i="41"/>
  <c r="AE70" i="41" s="1"/>
  <c r="AC80" i="41"/>
  <c r="AE80" i="41" s="1"/>
  <c r="AC36" i="41"/>
  <c r="AE36" i="41" s="1"/>
  <c r="AG50" i="41"/>
  <c r="AG80" i="41"/>
  <c r="AG36" i="41"/>
  <c r="AC34" i="41"/>
  <c r="AE34" i="41" s="1"/>
  <c r="AC44" i="41"/>
  <c r="AE44" i="41" s="1"/>
  <c r="AC56" i="41"/>
  <c r="AE56" i="41" s="1"/>
  <c r="AC66" i="41"/>
  <c r="AE66" i="41" s="1"/>
  <c r="AG79" i="41"/>
  <c r="AC42" i="41"/>
  <c r="AE42" i="41" s="1"/>
  <c r="AC52" i="41"/>
  <c r="AE52" i="41" s="1"/>
  <c r="AG57" i="41"/>
  <c r="AG65" i="41"/>
  <c r="AC76" i="41"/>
  <c r="AE76" i="41" s="1"/>
  <c r="AG22" i="41"/>
  <c r="AG15" i="41"/>
  <c r="AC22" i="41"/>
  <c r="AE22" i="41" s="1"/>
  <c r="AG33" i="41"/>
  <c r="AG47" i="41"/>
  <c r="AG51" i="41"/>
  <c r="AG56" i="41"/>
  <c r="AG61" i="41"/>
  <c r="AC64" i="41"/>
  <c r="AE64" i="41" s="1"/>
  <c r="AC69" i="41"/>
  <c r="AE69" i="41" s="1"/>
  <c r="AG70" i="41"/>
  <c r="AG75" i="41"/>
  <c r="AC78" i="41"/>
  <c r="AE78" i="41" s="1"/>
  <c r="AG14" i="41"/>
  <c r="AG37" i="41"/>
  <c r="AG42" i="41"/>
  <c r="K11" i="41"/>
  <c r="AC11" i="41" s="1"/>
  <c r="K25" i="41"/>
  <c r="AC25" i="41"/>
  <c r="AG32" i="41"/>
  <c r="K39" i="41"/>
  <c r="AC39" i="41"/>
  <c r="AG46" i="41"/>
  <c r="K53" i="41"/>
  <c r="AC53" i="41"/>
  <c r="AG60" i="41"/>
  <c r="K67" i="41"/>
  <c r="AC67" i="41" s="1"/>
  <c r="AG74" i="41"/>
  <c r="AG17" i="41"/>
  <c r="AG31" i="41"/>
  <c r="AC40" i="41"/>
  <c r="AE40" i="41" s="1"/>
  <c r="AG41" i="41"/>
  <c r="AG45" i="41"/>
  <c r="AC54" i="41"/>
  <c r="AE54" i="41" s="1"/>
  <c r="AG55" i="41"/>
  <c r="AG59" i="41"/>
  <c r="AG64" i="41"/>
  <c r="AC68" i="41"/>
  <c r="AE68" i="41" s="1"/>
  <c r="AG69" i="41"/>
  <c r="AG73" i="41"/>
  <c r="AG78" i="41"/>
  <c r="AC15" i="41"/>
  <c r="AE15" i="41" s="1"/>
  <c r="AG16" i="41"/>
  <c r="AG21" i="41"/>
  <c r="AC24" i="41"/>
  <c r="AE24" i="41" s="1"/>
  <c r="AG30" i="41"/>
  <c r="AG35" i="41"/>
  <c r="AG40" i="41"/>
  <c r="AG44" i="41"/>
  <c r="AG49" i="41"/>
  <c r="AG54" i="41"/>
  <c r="AG58" i="41"/>
  <c r="AG63" i="41"/>
  <c r="AG68" i="41"/>
  <c r="AG72" i="41"/>
  <c r="AG77" i="41"/>
  <c r="AC18" i="41"/>
  <c r="AC32" i="41"/>
  <c r="AG39" i="41"/>
  <c r="AC46" i="41"/>
  <c r="AG53" i="41"/>
  <c r="AC60" i="41"/>
  <c r="AC74" i="41"/>
  <c r="AC14" i="41"/>
  <c r="AE14" i="41" s="1"/>
  <c r="AC33" i="41"/>
  <c r="AE33" i="41" s="1"/>
  <c r="AG34" i="41"/>
  <c r="AC47" i="41"/>
  <c r="AE47" i="41" s="1"/>
  <c r="AG48" i="41"/>
  <c r="AC61" i="41"/>
  <c r="AE61" i="41" s="1"/>
  <c r="AG62" i="41"/>
  <c r="AC75" i="41"/>
  <c r="AE75" i="41" s="1"/>
  <c r="AG76" i="41"/>
  <c r="AF39" i="41" l="1"/>
  <c r="AF32" i="41"/>
  <c r="AE11" i="41"/>
  <c r="AC12" i="41" s="1"/>
  <c r="AE12" i="41" s="1"/>
  <c r="AC13" i="41" s="1"/>
  <c r="AE13" i="41" s="1"/>
  <c r="AD11" i="41"/>
  <c r="AF60" i="41"/>
  <c r="AD74" i="41"/>
  <c r="AH74" i="41" s="1"/>
  <c r="AE74" i="41"/>
  <c r="AD60" i="41"/>
  <c r="AE60" i="41"/>
  <c r="AE53" i="41"/>
  <c r="AD53" i="41"/>
  <c r="AE25" i="41"/>
  <c r="AC26" i="41" s="1"/>
  <c r="AE26" i="41" s="1"/>
  <c r="AC27" i="41" s="1"/>
  <c r="AE27" i="41" s="1"/>
  <c r="AC28" i="41" s="1"/>
  <c r="AE28" i="41" s="1"/>
  <c r="AD25" i="41"/>
  <c r="AF53" i="41"/>
  <c r="AD46" i="41"/>
  <c r="AE46" i="41"/>
  <c r="AF74" i="41"/>
  <c r="AF46" i="41"/>
  <c r="AE67" i="41"/>
  <c r="AD67" i="41"/>
  <c r="AE39" i="41"/>
  <c r="AD39" i="41"/>
  <c r="AH39" i="41" s="1"/>
  <c r="AD32" i="41"/>
  <c r="AE32" i="41"/>
  <c r="AE18" i="41"/>
  <c r="AC19" i="41" s="1"/>
  <c r="AE19" i="41" s="1"/>
  <c r="AC20" i="41" s="1"/>
  <c r="AE20" i="41" s="1"/>
  <c r="AH32" i="41" l="1"/>
  <c r="AH53" i="41"/>
  <c r="AD18" i="41"/>
  <c r="AH60" i="41"/>
  <c r="AH46" i="41"/>
  <c r="Y80" i="40" l="1"/>
  <c r="V80" i="40"/>
  <c r="U80" i="40"/>
  <c r="Y79" i="40"/>
  <c r="V79" i="40"/>
  <c r="AC80" i="40" s="1"/>
  <c r="AE80" i="40" s="1"/>
  <c r="U79" i="40"/>
  <c r="Y78" i="40"/>
  <c r="V78" i="40"/>
  <c r="U78" i="40"/>
  <c r="Y77" i="40"/>
  <c r="V77" i="40"/>
  <c r="AG79" i="40" s="1"/>
  <c r="U77" i="40"/>
  <c r="Y76" i="40"/>
  <c r="V76" i="40"/>
  <c r="U76" i="40"/>
  <c r="AG75" i="40"/>
  <c r="Y75" i="40"/>
  <c r="V75" i="40"/>
  <c r="U75" i="40"/>
  <c r="AC74" i="40"/>
  <c r="AE74" i="40" s="1"/>
  <c r="Y74" i="40"/>
  <c r="V74" i="40"/>
  <c r="AG74" i="40" s="1"/>
  <c r="U74" i="40"/>
  <c r="K74" i="40"/>
  <c r="J74" i="40"/>
  <c r="G74" i="40"/>
  <c r="Y73" i="40"/>
  <c r="V73" i="40"/>
  <c r="U73" i="40"/>
  <c r="Y72" i="40"/>
  <c r="V72" i="40"/>
  <c r="U72" i="40"/>
  <c r="Y71" i="40"/>
  <c r="V71" i="40"/>
  <c r="AC72" i="40" s="1"/>
  <c r="AE72" i="40" s="1"/>
  <c r="U71" i="40"/>
  <c r="Y70" i="40"/>
  <c r="V70" i="40"/>
  <c r="U70" i="40"/>
  <c r="Y69" i="40"/>
  <c r="V69" i="40"/>
  <c r="AC70" i="40" s="1"/>
  <c r="AE70" i="40" s="1"/>
  <c r="U69" i="40"/>
  <c r="Y68" i="40"/>
  <c r="V68" i="40"/>
  <c r="U68" i="40"/>
  <c r="Y67" i="40"/>
  <c r="V67" i="40"/>
  <c r="U67" i="40"/>
  <c r="J67" i="40"/>
  <c r="G67" i="40"/>
  <c r="Y66" i="40"/>
  <c r="V66" i="40"/>
  <c r="U66" i="40"/>
  <c r="Y65" i="40"/>
  <c r="V65" i="40"/>
  <c r="U65" i="40"/>
  <c r="Y64" i="40"/>
  <c r="V64" i="40"/>
  <c r="AC65" i="40" s="1"/>
  <c r="AE65" i="40" s="1"/>
  <c r="U64" i="40"/>
  <c r="Y63" i="40"/>
  <c r="V63" i="40"/>
  <c r="U63" i="40"/>
  <c r="Y62" i="40"/>
  <c r="V62" i="40"/>
  <c r="U62" i="40"/>
  <c r="AG61" i="40"/>
  <c r="Y61" i="40"/>
  <c r="V61" i="40"/>
  <c r="AG66" i="40" s="1"/>
  <c r="U61" i="40"/>
  <c r="Y60" i="40"/>
  <c r="V60" i="40"/>
  <c r="AG60" i="40" s="1"/>
  <c r="U60" i="40"/>
  <c r="J60" i="40"/>
  <c r="K60" i="40" s="1"/>
  <c r="G60" i="40"/>
  <c r="Y59" i="40"/>
  <c r="V59" i="40"/>
  <c r="U59" i="40"/>
  <c r="Y58" i="40"/>
  <c r="V58" i="40"/>
  <c r="AC59" i="40" s="1"/>
  <c r="AE59" i="40" s="1"/>
  <c r="U58" i="40"/>
  <c r="Y57" i="40"/>
  <c r="V57" i="40"/>
  <c r="U57" i="40"/>
  <c r="Y56" i="40"/>
  <c r="V56" i="40"/>
  <c r="AC57" i="40" s="1"/>
  <c r="AE57" i="40" s="1"/>
  <c r="U56" i="40"/>
  <c r="Y55" i="40"/>
  <c r="V55" i="40"/>
  <c r="U55" i="40"/>
  <c r="Y54" i="40"/>
  <c r="V54" i="40"/>
  <c r="U54" i="40"/>
  <c r="Y53" i="40"/>
  <c r="V53" i="40"/>
  <c r="AG53" i="40" s="1"/>
  <c r="U53" i="40"/>
  <c r="J53" i="40"/>
  <c r="G53" i="40"/>
  <c r="Y52" i="40"/>
  <c r="V52" i="40"/>
  <c r="U52" i="40"/>
  <c r="Y51" i="40"/>
  <c r="V51" i="40"/>
  <c r="AC52" i="40" s="1"/>
  <c r="AE52" i="40" s="1"/>
  <c r="U51" i="40"/>
  <c r="Y50" i="40"/>
  <c r="V50" i="40"/>
  <c r="U50" i="40"/>
  <c r="Y49" i="40"/>
  <c r="V49" i="40"/>
  <c r="AC50" i="40" s="1"/>
  <c r="AE50" i="40" s="1"/>
  <c r="U49" i="40"/>
  <c r="Y48" i="40"/>
  <c r="V48" i="40"/>
  <c r="U48" i="40"/>
  <c r="Y47" i="40"/>
  <c r="V47" i="40"/>
  <c r="U47" i="40"/>
  <c r="AC46" i="40"/>
  <c r="AE46" i="40" s="1"/>
  <c r="Y46" i="40"/>
  <c r="V46" i="40"/>
  <c r="AG46" i="40" s="1"/>
  <c r="U46" i="40"/>
  <c r="J46" i="40"/>
  <c r="K46" i="40" s="1"/>
  <c r="G46" i="40"/>
  <c r="Y45" i="40"/>
  <c r="V45" i="40"/>
  <c r="AG51" i="40" s="1"/>
  <c r="U45" i="40"/>
  <c r="Y44" i="40"/>
  <c r="V44" i="40"/>
  <c r="U44" i="40"/>
  <c r="Y43" i="40"/>
  <c r="V43" i="40"/>
  <c r="AC44" i="40" s="1"/>
  <c r="AE44" i="40" s="1"/>
  <c r="U43" i="40"/>
  <c r="Y42" i="40"/>
  <c r="V42" i="40"/>
  <c r="U42" i="40"/>
  <c r="Y41" i="40"/>
  <c r="V41" i="40"/>
  <c r="U41" i="40"/>
  <c r="Y40" i="40"/>
  <c r="V40" i="40"/>
  <c r="AC41" i="40" s="1"/>
  <c r="AE41" i="40" s="1"/>
  <c r="U40" i="40"/>
  <c r="Y39" i="40"/>
  <c r="V39" i="40"/>
  <c r="AG39" i="40" s="1"/>
  <c r="U39" i="40"/>
  <c r="J39" i="40"/>
  <c r="G39" i="40"/>
  <c r="Y38" i="40"/>
  <c r="V38" i="40"/>
  <c r="U38" i="40"/>
  <c r="Y37" i="40"/>
  <c r="V37" i="40"/>
  <c r="AC38" i="40" s="1"/>
  <c r="AE38" i="40" s="1"/>
  <c r="U37" i="40"/>
  <c r="Y36" i="40"/>
  <c r="V36" i="40"/>
  <c r="AC37" i="40" s="1"/>
  <c r="AE37" i="40" s="1"/>
  <c r="U36" i="40"/>
  <c r="Y35" i="40"/>
  <c r="V35" i="40"/>
  <c r="U35" i="40"/>
  <c r="Y34" i="40"/>
  <c r="V34" i="40"/>
  <c r="U34" i="40"/>
  <c r="Y33" i="40"/>
  <c r="V33" i="40"/>
  <c r="AG38" i="40" s="1"/>
  <c r="U33" i="40"/>
  <c r="AE32" i="40"/>
  <c r="AC32" i="40"/>
  <c r="Y32" i="40"/>
  <c r="V32" i="40"/>
  <c r="AG32" i="40" s="1"/>
  <c r="U32" i="40"/>
  <c r="J32" i="40"/>
  <c r="K32" i="40" s="1"/>
  <c r="G32" i="40"/>
  <c r="Y31" i="40"/>
  <c r="V31" i="40"/>
  <c r="AG37" i="40" s="1"/>
  <c r="U31" i="40"/>
  <c r="Y30" i="40"/>
  <c r="V30" i="40"/>
  <c r="AC31" i="40" s="1"/>
  <c r="AE31" i="40" s="1"/>
  <c r="U30" i="40"/>
  <c r="Y29" i="40"/>
  <c r="V29" i="40"/>
  <c r="U29" i="40"/>
  <c r="Y28" i="40"/>
  <c r="V28" i="40"/>
  <c r="U28" i="40"/>
  <c r="Y27" i="40"/>
  <c r="V27" i="40"/>
  <c r="AC28" i="40" s="1"/>
  <c r="AE28" i="40" s="1"/>
  <c r="U27" i="40"/>
  <c r="Y26" i="40"/>
  <c r="V26" i="40"/>
  <c r="AC27" i="40" s="1"/>
  <c r="AE27" i="40" s="1"/>
  <c r="U26" i="40"/>
  <c r="Y25" i="40"/>
  <c r="V25" i="40"/>
  <c r="AG25" i="40" s="1"/>
  <c r="U25" i="40"/>
  <c r="J25" i="40"/>
  <c r="K25" i="40" s="1"/>
  <c r="G25" i="40"/>
  <c r="Y24" i="40"/>
  <c r="V24" i="40"/>
  <c r="AG30" i="40" s="1"/>
  <c r="U24" i="40"/>
  <c r="Y23" i="40"/>
  <c r="V23" i="40"/>
  <c r="U23" i="40"/>
  <c r="Y22" i="40"/>
  <c r="V22" i="40"/>
  <c r="U22" i="40"/>
  <c r="Y21" i="40"/>
  <c r="V21" i="40"/>
  <c r="U21" i="40"/>
  <c r="Y20" i="40"/>
  <c r="V20" i="40"/>
  <c r="AC21" i="40" s="1"/>
  <c r="AE21" i="40" s="1"/>
  <c r="U20" i="40"/>
  <c r="Y19" i="40"/>
  <c r="V19" i="40"/>
  <c r="U19" i="40"/>
  <c r="Y18" i="40"/>
  <c r="V18" i="40"/>
  <c r="AG18" i="40" s="1"/>
  <c r="U18" i="40"/>
  <c r="K18" i="40"/>
  <c r="J18" i="40"/>
  <c r="G18" i="40"/>
  <c r="Y17" i="40"/>
  <c r="V17" i="40"/>
  <c r="U17" i="40"/>
  <c r="Y16" i="40"/>
  <c r="V16" i="40"/>
  <c r="AC17" i="40" s="1"/>
  <c r="AE17" i="40" s="1"/>
  <c r="U16" i="40"/>
  <c r="Y15" i="40"/>
  <c r="V15" i="40"/>
  <c r="U15" i="40"/>
  <c r="Y14" i="40"/>
  <c r="V14" i="40"/>
  <c r="U14" i="40"/>
  <c r="Y13" i="40"/>
  <c r="V13" i="40"/>
  <c r="U13" i="40"/>
  <c r="Y12" i="40"/>
  <c r="V12" i="40"/>
  <c r="U12" i="40"/>
  <c r="Y11" i="40"/>
  <c r="V11" i="40"/>
  <c r="AG15" i="40" s="1"/>
  <c r="U11" i="40"/>
  <c r="J11" i="40"/>
  <c r="K11" i="40" s="1"/>
  <c r="G11" i="40"/>
  <c r="M60" i="41" l="1"/>
  <c r="N60" i="41" s="1"/>
  <c r="M11" i="41"/>
  <c r="N11" i="41" s="1"/>
  <c r="M46" i="41"/>
  <c r="N46" i="41" s="1"/>
  <c r="M25" i="41"/>
  <c r="N25" i="41" s="1"/>
  <c r="M32" i="41"/>
  <c r="N32" i="41" s="1"/>
  <c r="M18" i="41"/>
  <c r="N18" i="41" s="1"/>
  <c r="M53" i="41"/>
  <c r="N53" i="41" s="1"/>
  <c r="M39" i="41"/>
  <c r="N39" i="41" s="1"/>
  <c r="M74" i="41"/>
  <c r="N74" i="41" s="1"/>
  <c r="M67" i="41"/>
  <c r="N67" i="41" s="1"/>
  <c r="AC16" i="40"/>
  <c r="AE16" i="40" s="1"/>
  <c r="AC18" i="40"/>
  <c r="AE18" i="40" s="1"/>
  <c r="AG29" i="40"/>
  <c r="AG52" i="40"/>
  <c r="AC60" i="40"/>
  <c r="AE60" i="40" s="1"/>
  <c r="AC66" i="40"/>
  <c r="AE66" i="40" s="1"/>
  <c r="AC73" i="40"/>
  <c r="AE73" i="40" s="1"/>
  <c r="AC79" i="40"/>
  <c r="AE79" i="40" s="1"/>
  <c r="AC22" i="40"/>
  <c r="AE22" i="40" s="1"/>
  <c r="AG23" i="40"/>
  <c r="AC29" i="40"/>
  <c r="AE29" i="40" s="1"/>
  <c r="AC35" i="40"/>
  <c r="AE35" i="40" s="1"/>
  <c r="AC42" i="40"/>
  <c r="AE42" i="40" s="1"/>
  <c r="AG57" i="40"/>
  <c r="AC55" i="40"/>
  <c r="AE55" i="40" s="1"/>
  <c r="AG24" i="40"/>
  <c r="AC45" i="40"/>
  <c r="AE45" i="40" s="1"/>
  <c r="AG47" i="40"/>
  <c r="AC51" i="40"/>
  <c r="AE51" i="40" s="1"/>
  <c r="AC58" i="40"/>
  <c r="AE58" i="40" s="1"/>
  <c r="AC64" i="40"/>
  <c r="AE64" i="40" s="1"/>
  <c r="AG65" i="40"/>
  <c r="AC71" i="40"/>
  <c r="AE71" i="40" s="1"/>
  <c r="AG78" i="40"/>
  <c r="AG19" i="40"/>
  <c r="AC23" i="40"/>
  <c r="AE23" i="40" s="1"/>
  <c r="AC30" i="40"/>
  <c r="AE30" i="40" s="1"/>
  <c r="AC36" i="40"/>
  <c r="AE36" i="40" s="1"/>
  <c r="AC43" i="40"/>
  <c r="AE43" i="40" s="1"/>
  <c r="AG50" i="40"/>
  <c r="AC56" i="40"/>
  <c r="AE56" i="40" s="1"/>
  <c r="AG71" i="40"/>
  <c r="AG43" i="40"/>
  <c r="AG80" i="40"/>
  <c r="AG33" i="40"/>
  <c r="AG64" i="40"/>
  <c r="AG28" i="40"/>
  <c r="AC69" i="40"/>
  <c r="AE69" i="40" s="1"/>
  <c r="AG70" i="40"/>
  <c r="AC78" i="40"/>
  <c r="AE78" i="40" s="1"/>
  <c r="AC11" i="40"/>
  <c r="AC25" i="40"/>
  <c r="K39" i="40"/>
  <c r="AC39" i="40"/>
  <c r="K53" i="40"/>
  <c r="AC53" i="40"/>
  <c r="K67" i="40"/>
  <c r="AC67" i="40"/>
  <c r="AG42" i="40"/>
  <c r="AG22" i="40"/>
  <c r="AC26" i="40"/>
  <c r="AE26" i="40" s="1"/>
  <c r="AG27" i="40"/>
  <c r="AG31" i="40"/>
  <c r="AG36" i="40"/>
  <c r="AC40" i="40"/>
  <c r="AE40" i="40" s="1"/>
  <c r="AG41" i="40"/>
  <c r="AC49" i="40"/>
  <c r="AE49" i="40" s="1"/>
  <c r="AC54" i="40"/>
  <c r="AE54" i="40" s="1"/>
  <c r="AG55" i="40"/>
  <c r="AG59" i="40"/>
  <c r="AC68" i="40"/>
  <c r="AE68" i="40" s="1"/>
  <c r="AG73" i="40"/>
  <c r="AC77" i="40"/>
  <c r="AE77" i="40" s="1"/>
  <c r="AG17" i="40"/>
  <c r="AG45" i="40"/>
  <c r="AC63" i="40"/>
  <c r="AE63" i="40" s="1"/>
  <c r="AG69" i="40"/>
  <c r="AG14" i="40"/>
  <c r="AG56" i="40"/>
  <c r="AC15" i="40"/>
  <c r="AE15" i="40" s="1"/>
  <c r="AG16" i="40"/>
  <c r="AC20" i="40"/>
  <c r="AE20" i="40" s="1"/>
  <c r="AG21" i="40"/>
  <c r="AC24" i="40"/>
  <c r="AE24" i="40" s="1"/>
  <c r="AG26" i="40"/>
  <c r="AC34" i="40"/>
  <c r="AE34" i="40" s="1"/>
  <c r="AG35" i="40"/>
  <c r="AG40" i="40"/>
  <c r="AG44" i="40"/>
  <c r="AC48" i="40"/>
  <c r="AE48" i="40" s="1"/>
  <c r="AG49" i="40"/>
  <c r="AG54" i="40"/>
  <c r="AG58" i="40"/>
  <c r="AC62" i="40"/>
  <c r="AE62" i="40" s="1"/>
  <c r="AG63" i="40"/>
  <c r="AF60" i="40" s="1"/>
  <c r="AG68" i="40"/>
  <c r="AG72" i="40"/>
  <c r="AC76" i="40"/>
  <c r="AE76" i="40" s="1"/>
  <c r="AG77" i="40"/>
  <c r="AC14" i="40"/>
  <c r="AE14" i="40" s="1"/>
  <c r="AC19" i="40"/>
  <c r="AE19" i="40" s="1"/>
  <c r="AG20" i="40"/>
  <c r="AC33" i="40"/>
  <c r="AE33" i="40" s="1"/>
  <c r="AG34" i="40"/>
  <c r="AC47" i="40"/>
  <c r="AE47" i="40" s="1"/>
  <c r="AG48" i="40"/>
  <c r="AC61" i="40"/>
  <c r="AE61" i="40" s="1"/>
  <c r="AG62" i="40"/>
  <c r="AC75" i="40"/>
  <c r="AE75" i="40" s="1"/>
  <c r="AG76" i="40"/>
  <c r="AF53" i="40" l="1"/>
  <c r="AF25" i="40"/>
  <c r="O18" i="41"/>
  <c r="AG18" i="41" s="1"/>
  <c r="P18" i="41"/>
  <c r="O39" i="41"/>
  <c r="P39" i="41"/>
  <c r="O53" i="41"/>
  <c r="P53" i="41"/>
  <c r="O32" i="41"/>
  <c r="P32" i="41"/>
  <c r="O25" i="41"/>
  <c r="AG25" i="41" s="1"/>
  <c r="P25" i="41"/>
  <c r="O46" i="41"/>
  <c r="P46" i="41"/>
  <c r="O11" i="41"/>
  <c r="AG11" i="41" s="1"/>
  <c r="P11" i="41"/>
  <c r="O67" i="41"/>
  <c r="AG67" i="41" s="1"/>
  <c r="AF67" i="41" s="1"/>
  <c r="AH67" i="41" s="1"/>
  <c r="P67" i="41"/>
  <c r="O74" i="41"/>
  <c r="P74" i="41"/>
  <c r="O60" i="41"/>
  <c r="P60" i="41"/>
  <c r="AF46" i="40"/>
  <c r="AF39" i="40"/>
  <c r="AF32" i="40"/>
  <c r="AE11" i="40"/>
  <c r="AC12" i="40" s="1"/>
  <c r="AE12" i="40" s="1"/>
  <c r="AC13" i="40" s="1"/>
  <c r="AE13" i="40" s="1"/>
  <c r="AE53" i="40"/>
  <c r="AD53" i="40"/>
  <c r="AH53" i="40" s="1"/>
  <c r="AF74" i="40"/>
  <c r="AF18" i="40"/>
  <c r="AD74" i="40"/>
  <c r="AE39" i="40"/>
  <c r="AD39" i="40"/>
  <c r="AD32" i="40"/>
  <c r="AE67" i="40"/>
  <c r="AD67" i="40"/>
  <c r="AD18" i="40"/>
  <c r="AE25" i="40"/>
  <c r="AD25" i="40"/>
  <c r="AH25" i="40" s="1"/>
  <c r="AD60" i="40"/>
  <c r="AH60" i="40" s="1"/>
  <c r="AD46" i="40"/>
  <c r="AH46" i="40" s="1"/>
  <c r="AH39" i="40" l="1"/>
  <c r="AH32" i="40"/>
  <c r="AG12" i="41"/>
  <c r="AG13" i="41" s="1"/>
  <c r="AG26" i="41"/>
  <c r="AG27" i="41" s="1"/>
  <c r="AG28" i="41" s="1"/>
  <c r="AF25" i="41" s="1"/>
  <c r="AH25" i="41" s="1"/>
  <c r="AG19" i="41"/>
  <c r="AG20" i="41" s="1"/>
  <c r="AH18" i="40"/>
  <c r="AH74" i="40"/>
  <c r="AD11" i="40"/>
  <c r="AF18" i="41" l="1"/>
  <c r="AH18" i="41" s="1"/>
  <c r="AF11" i="41"/>
  <c r="AH11" i="41" s="1"/>
  <c r="M60" i="40"/>
  <c r="N60" i="40" s="1"/>
  <c r="M39" i="40"/>
  <c r="N39" i="40" s="1"/>
  <c r="M46" i="40"/>
  <c r="N46" i="40" s="1"/>
  <c r="M32" i="40"/>
  <c r="N32" i="40" s="1"/>
  <c r="M18" i="40"/>
  <c r="N18" i="40" s="1"/>
  <c r="M67" i="40"/>
  <c r="N67" i="40" s="1"/>
  <c r="M74" i="40"/>
  <c r="N74" i="40" s="1"/>
  <c r="M25" i="40"/>
  <c r="N25" i="40" s="1"/>
  <c r="M11" i="40"/>
  <c r="N11" i="40" s="1"/>
  <c r="M53" i="40"/>
  <c r="N53" i="40" s="1"/>
  <c r="O67" i="40" l="1"/>
  <c r="AG67" i="40" s="1"/>
  <c r="AF67" i="40" s="1"/>
  <c r="AH67" i="40" s="1"/>
  <c r="P67" i="40"/>
  <c r="O74" i="40"/>
  <c r="P74" i="40"/>
  <c r="O18" i="40"/>
  <c r="P18" i="40"/>
  <c r="O32" i="40"/>
  <c r="P32" i="40"/>
  <c r="O46" i="40"/>
  <c r="P46" i="40"/>
  <c r="P25" i="40"/>
  <c r="O25" i="40"/>
  <c r="O53" i="40"/>
  <c r="P53" i="40"/>
  <c r="O39" i="40"/>
  <c r="P39" i="40"/>
  <c r="P11" i="40"/>
  <c r="O11" i="40"/>
  <c r="AG11" i="40" s="1"/>
  <c r="O60" i="40"/>
  <c r="P60" i="40"/>
  <c r="AG12" i="40" l="1"/>
  <c r="AG13" i="40" s="1"/>
  <c r="AF11" i="40" l="1"/>
  <c r="AH11" i="40" s="1"/>
  <c r="Y80" i="28" l="1"/>
  <c r="V80" i="28"/>
  <c r="U80" i="28"/>
  <c r="Y79" i="28"/>
  <c r="V79" i="28"/>
  <c r="AC80" i="28" s="1"/>
  <c r="AE80" i="28" s="1"/>
  <c r="U79" i="28"/>
  <c r="Y78" i="28"/>
  <c r="V78" i="28"/>
  <c r="U78" i="28"/>
  <c r="Y77" i="28"/>
  <c r="V77" i="28"/>
  <c r="U77" i="28"/>
  <c r="Y76" i="28"/>
  <c r="V76" i="28"/>
  <c r="AC77" i="28" s="1"/>
  <c r="AE77" i="28" s="1"/>
  <c r="U76" i="28"/>
  <c r="Y75" i="28"/>
  <c r="V75" i="28"/>
  <c r="U75" i="28"/>
  <c r="Y74" i="28"/>
  <c r="V74" i="28"/>
  <c r="AG80" i="28" s="1"/>
  <c r="U74" i="28"/>
  <c r="J74" i="28"/>
  <c r="K74" i="28" s="1"/>
  <c r="G74" i="28"/>
  <c r="Y73" i="28"/>
  <c r="V73" i="28"/>
  <c r="U73" i="28"/>
  <c r="Y72" i="28"/>
  <c r="V72" i="28"/>
  <c r="AC73" i="28" s="1"/>
  <c r="AE73" i="28" s="1"/>
  <c r="U72" i="28"/>
  <c r="Y71" i="28"/>
  <c r="V71" i="28"/>
  <c r="U71" i="28"/>
  <c r="Y70" i="28"/>
  <c r="V70" i="28"/>
  <c r="AC71" i="28" s="1"/>
  <c r="AE71" i="28" s="1"/>
  <c r="U70" i="28"/>
  <c r="Y69" i="28"/>
  <c r="V69" i="28"/>
  <c r="U69" i="28"/>
  <c r="Y68" i="28"/>
  <c r="V68" i="28"/>
  <c r="U68" i="28"/>
  <c r="Y67" i="28"/>
  <c r="V67" i="28"/>
  <c r="U67" i="28"/>
  <c r="J67" i="28"/>
  <c r="G67" i="28"/>
  <c r="Y66" i="28"/>
  <c r="V66" i="28"/>
  <c r="U66" i="28"/>
  <c r="Y65" i="28"/>
  <c r="V65" i="28"/>
  <c r="AC66" i="28" s="1"/>
  <c r="AE66" i="28" s="1"/>
  <c r="U65" i="28"/>
  <c r="Y64" i="28"/>
  <c r="V64" i="28"/>
  <c r="U64" i="28"/>
  <c r="Y63" i="28"/>
  <c r="V63" i="28"/>
  <c r="U63" i="28"/>
  <c r="Y62" i="28"/>
  <c r="V62" i="28"/>
  <c r="AC63" i="28" s="1"/>
  <c r="AE63" i="28" s="1"/>
  <c r="U62" i="28"/>
  <c r="Y61" i="28"/>
  <c r="V61" i="28"/>
  <c r="U61" i="28"/>
  <c r="Y60" i="28"/>
  <c r="V60" i="28"/>
  <c r="AG66" i="28" s="1"/>
  <c r="U60" i="28"/>
  <c r="J60" i="28"/>
  <c r="K60" i="28" s="1"/>
  <c r="G60" i="28"/>
  <c r="Y59" i="28"/>
  <c r="V59" i="28"/>
  <c r="U59" i="28"/>
  <c r="Y58" i="28"/>
  <c r="V58" i="28"/>
  <c r="AC59" i="28" s="1"/>
  <c r="AE59" i="28" s="1"/>
  <c r="U58" i="28"/>
  <c r="Y57" i="28"/>
  <c r="V57" i="28"/>
  <c r="U57" i="28"/>
  <c r="Y56" i="28"/>
  <c r="V56" i="28"/>
  <c r="AC57" i="28" s="1"/>
  <c r="AE57" i="28" s="1"/>
  <c r="U56" i="28"/>
  <c r="Y55" i="28"/>
  <c r="V55" i="28"/>
  <c r="U55" i="28"/>
  <c r="Y54" i="28"/>
  <c r="V54" i="28"/>
  <c r="AC55" i="28" s="1"/>
  <c r="AE55" i="28" s="1"/>
  <c r="U54" i="28"/>
  <c r="Y53" i="28"/>
  <c r="V53" i="28"/>
  <c r="AG57" i="28" s="1"/>
  <c r="U53" i="28"/>
  <c r="J53" i="28"/>
  <c r="G53" i="28"/>
  <c r="Y52" i="28"/>
  <c r="V52" i="28"/>
  <c r="U52" i="28"/>
  <c r="Y51" i="28"/>
  <c r="V51" i="28"/>
  <c r="AC52" i="28" s="1"/>
  <c r="AE52" i="28" s="1"/>
  <c r="U51" i="28"/>
  <c r="Y50" i="28"/>
  <c r="V50" i="28"/>
  <c r="U50" i="28"/>
  <c r="Y49" i="28"/>
  <c r="V49" i="28"/>
  <c r="AC50" i="28" s="1"/>
  <c r="AE50" i="28" s="1"/>
  <c r="U49" i="28"/>
  <c r="Y48" i="28"/>
  <c r="V48" i="28"/>
  <c r="U48" i="28"/>
  <c r="Y47" i="28"/>
  <c r="V47" i="28"/>
  <c r="AC48" i="28" s="1"/>
  <c r="AE48" i="28" s="1"/>
  <c r="U47" i="28"/>
  <c r="Y46" i="28"/>
  <c r="V46" i="28"/>
  <c r="AG52" i="28" s="1"/>
  <c r="U46" i="28"/>
  <c r="K46" i="28"/>
  <c r="J46" i="28"/>
  <c r="G46" i="28"/>
  <c r="Y45" i="28"/>
  <c r="V45" i="28"/>
  <c r="U45" i="28"/>
  <c r="Y44" i="28"/>
  <c r="V44" i="28"/>
  <c r="U44" i="28"/>
  <c r="Y43" i="28"/>
  <c r="V43" i="28"/>
  <c r="AC44" i="28" s="1"/>
  <c r="AE44" i="28" s="1"/>
  <c r="U43" i="28"/>
  <c r="Y42" i="28"/>
  <c r="V42" i="28"/>
  <c r="AC43" i="28" s="1"/>
  <c r="AE43" i="28" s="1"/>
  <c r="U42" i="28"/>
  <c r="Y41" i="28"/>
  <c r="V41" i="28"/>
  <c r="U41" i="28"/>
  <c r="Y40" i="28"/>
  <c r="V40" i="28"/>
  <c r="U40" i="28"/>
  <c r="Y39" i="28"/>
  <c r="V39" i="28"/>
  <c r="AG43" i="28" s="1"/>
  <c r="U39" i="28"/>
  <c r="J39" i="28"/>
  <c r="G39" i="28"/>
  <c r="Y38" i="28"/>
  <c r="V38" i="28"/>
  <c r="U38" i="28"/>
  <c r="Y37" i="28"/>
  <c r="V37" i="28"/>
  <c r="U37" i="28"/>
  <c r="Y36" i="28"/>
  <c r="V36" i="28"/>
  <c r="AC37" i="28" s="1"/>
  <c r="AE37" i="28" s="1"/>
  <c r="U36" i="28"/>
  <c r="Y35" i="28"/>
  <c r="V35" i="28"/>
  <c r="AC36" i="28" s="1"/>
  <c r="AE36" i="28" s="1"/>
  <c r="U35" i="28"/>
  <c r="Y34" i="28"/>
  <c r="V34" i="28"/>
  <c r="U34" i="28"/>
  <c r="Y33" i="28"/>
  <c r="V33" i="28"/>
  <c r="AC34" i="28" s="1"/>
  <c r="AE34" i="28" s="1"/>
  <c r="U33" i="28"/>
  <c r="Y32" i="28"/>
  <c r="V32" i="28"/>
  <c r="U32" i="28"/>
  <c r="K32" i="28"/>
  <c r="J32" i="28"/>
  <c r="G32" i="28"/>
  <c r="Y31" i="28"/>
  <c r="V31" i="28"/>
  <c r="AG36" i="28" s="1"/>
  <c r="U31" i="28"/>
  <c r="Y30" i="28"/>
  <c r="V30" i="28"/>
  <c r="U30" i="28"/>
  <c r="Y29" i="28"/>
  <c r="V29" i="28"/>
  <c r="U29" i="28"/>
  <c r="Y28" i="28"/>
  <c r="V28" i="28"/>
  <c r="AC29" i="28" s="1"/>
  <c r="AE29" i="28" s="1"/>
  <c r="U28" i="28"/>
  <c r="Y27" i="28"/>
  <c r="V27" i="28"/>
  <c r="U27" i="28"/>
  <c r="Y26" i="28"/>
  <c r="V26" i="28"/>
  <c r="AC27" i="28" s="1"/>
  <c r="AE27" i="28" s="1"/>
  <c r="U26" i="28"/>
  <c r="Y25" i="28"/>
  <c r="V25" i="28"/>
  <c r="AG25" i="28" s="1"/>
  <c r="U25" i="28"/>
  <c r="J25" i="28"/>
  <c r="G25" i="28"/>
  <c r="Y24" i="28"/>
  <c r="V24" i="28"/>
  <c r="AG30" i="28" s="1"/>
  <c r="U24" i="28"/>
  <c r="Y23" i="28"/>
  <c r="V23" i="28"/>
  <c r="U23" i="28"/>
  <c r="Y22" i="28"/>
  <c r="V22" i="28"/>
  <c r="U22" i="28"/>
  <c r="Y21" i="28"/>
  <c r="V21" i="28"/>
  <c r="AC22" i="28" s="1"/>
  <c r="AE22" i="28" s="1"/>
  <c r="U21" i="28"/>
  <c r="Y20" i="28"/>
  <c r="V20" i="28"/>
  <c r="U20" i="28"/>
  <c r="Y19" i="28"/>
  <c r="V19" i="28"/>
  <c r="AC20" i="28" s="1"/>
  <c r="AE20" i="28" s="1"/>
  <c r="U19" i="28"/>
  <c r="AC18" i="28"/>
  <c r="AE18" i="28" s="1"/>
  <c r="Y18" i="28"/>
  <c r="V18" i="28"/>
  <c r="U18" i="28"/>
  <c r="J18" i="28"/>
  <c r="K18" i="28" s="1"/>
  <c r="G18" i="28"/>
  <c r="Y17" i="28"/>
  <c r="V17" i="28"/>
  <c r="AG23" i="28" s="1"/>
  <c r="U17" i="28"/>
  <c r="Y16" i="28"/>
  <c r="V16" i="28"/>
  <c r="AC17" i="28" s="1"/>
  <c r="AE17" i="28" s="1"/>
  <c r="U16" i="28"/>
  <c r="Y15" i="28"/>
  <c r="V15" i="28"/>
  <c r="U15" i="28"/>
  <c r="Y14" i="28"/>
  <c r="V14" i="28"/>
  <c r="U14" i="28"/>
  <c r="Y13" i="28"/>
  <c r="V13" i="28"/>
  <c r="U13" i="28"/>
  <c r="Y12" i="28"/>
  <c r="V12" i="28"/>
  <c r="AC16" i="28" s="1"/>
  <c r="AE16" i="28" s="1"/>
  <c r="U12" i="28"/>
  <c r="Y11" i="28"/>
  <c r="V11" i="28"/>
  <c r="AG15" i="28" s="1"/>
  <c r="U11" i="28"/>
  <c r="J11" i="28"/>
  <c r="G11" i="28"/>
  <c r="AG37" i="28" l="1"/>
  <c r="AG50" i="28"/>
  <c r="AG29" i="28"/>
  <c r="AC31" i="28"/>
  <c r="AE31" i="28" s="1"/>
  <c r="AC35" i="28"/>
  <c r="AE35" i="28" s="1"/>
  <c r="AC42" i="28"/>
  <c r="AE42" i="28" s="1"/>
  <c r="AG61" i="28"/>
  <c r="AC65" i="28"/>
  <c r="AE65" i="28" s="1"/>
  <c r="AG75" i="28"/>
  <c r="AC79" i="28"/>
  <c r="AE79" i="28" s="1"/>
  <c r="AG38" i="28"/>
  <c r="AC38" i="28"/>
  <c r="AE38" i="28" s="1"/>
  <c r="AC45" i="28"/>
  <c r="AE45" i="28" s="1"/>
  <c r="AC49" i="28"/>
  <c r="AE49" i="28" s="1"/>
  <c r="AC56" i="28"/>
  <c r="AE56" i="28" s="1"/>
  <c r="AC70" i="28"/>
  <c r="AE70" i="28" s="1"/>
  <c r="AG51" i="28"/>
  <c r="AG19" i="28"/>
  <c r="AC41" i="28"/>
  <c r="AE41" i="28" s="1"/>
  <c r="AG79" i="28"/>
  <c r="AG24" i="28"/>
  <c r="AG33" i="28"/>
  <c r="AG58" i="28"/>
  <c r="AC62" i="28"/>
  <c r="AE62" i="28" s="1"/>
  <c r="AG71" i="28"/>
  <c r="AC76" i="28"/>
  <c r="AE76" i="28" s="1"/>
  <c r="AC23" i="28"/>
  <c r="AE23" i="28" s="1"/>
  <c r="AC30" i="28"/>
  <c r="AE30" i="28" s="1"/>
  <c r="AG44" i="28"/>
  <c r="AG65" i="28"/>
  <c r="AC21" i="28"/>
  <c r="AE21" i="28" s="1"/>
  <c r="AC28" i="28"/>
  <c r="AE28" i="28" s="1"/>
  <c r="AG47" i="28"/>
  <c r="AC51" i="28"/>
  <c r="AE51" i="28" s="1"/>
  <c r="AC58" i="28"/>
  <c r="AE58" i="28" s="1"/>
  <c r="AC72" i="28"/>
  <c r="AE72" i="28" s="1"/>
  <c r="AC69" i="28"/>
  <c r="AE69" i="28" s="1"/>
  <c r="AC78" i="28"/>
  <c r="AE78" i="28" s="1"/>
  <c r="K11" i="28"/>
  <c r="AC11" i="28"/>
  <c r="AG18" i="28"/>
  <c r="K25" i="28"/>
  <c r="AC25" i="28"/>
  <c r="AG32" i="28"/>
  <c r="K39" i="28"/>
  <c r="AC39" i="28"/>
  <c r="AG46" i="28"/>
  <c r="K53" i="28"/>
  <c r="AC53" i="28"/>
  <c r="AG60" i="28"/>
  <c r="K67" i="28"/>
  <c r="AC67" i="28" s="1"/>
  <c r="AG74" i="28"/>
  <c r="AG42" i="28"/>
  <c r="AG56" i="28"/>
  <c r="AC64" i="28"/>
  <c r="AE64" i="28" s="1"/>
  <c r="AG70" i="28"/>
  <c r="AG17" i="28"/>
  <c r="AG22" i="28"/>
  <c r="AC26" i="28"/>
  <c r="AE26" i="28" s="1"/>
  <c r="AG27" i="28"/>
  <c r="AG31" i="28"/>
  <c r="AC40" i="28"/>
  <c r="AE40" i="28" s="1"/>
  <c r="AG41" i="28"/>
  <c r="AG45" i="28"/>
  <c r="AC54" i="28"/>
  <c r="AE54" i="28" s="1"/>
  <c r="AG55" i="28"/>
  <c r="AG59" i="28"/>
  <c r="AG64" i="28"/>
  <c r="AC68" i="28"/>
  <c r="AE68" i="28" s="1"/>
  <c r="AG69" i="28"/>
  <c r="AG73" i="28"/>
  <c r="AG78" i="28"/>
  <c r="AG14" i="28"/>
  <c r="AG28" i="28"/>
  <c r="AC15" i="28"/>
  <c r="AE15" i="28" s="1"/>
  <c r="AG16" i="28"/>
  <c r="AG21" i="28"/>
  <c r="AC24" i="28"/>
  <c r="AE24" i="28" s="1"/>
  <c r="AG26" i="28"/>
  <c r="AG35" i="28"/>
  <c r="AG40" i="28"/>
  <c r="AG49" i="28"/>
  <c r="AG54" i="28"/>
  <c r="AG63" i="28"/>
  <c r="AG68" i="28"/>
  <c r="AG72" i="28"/>
  <c r="AG77" i="28"/>
  <c r="AC32" i="28"/>
  <c r="AG39" i="28"/>
  <c r="AC46" i="28"/>
  <c r="AG53" i="28"/>
  <c r="AC60" i="28"/>
  <c r="AC74" i="28"/>
  <c r="AC14" i="28"/>
  <c r="AE14" i="28" s="1"/>
  <c r="AC19" i="28"/>
  <c r="AE19" i="28" s="1"/>
  <c r="AG20" i="28"/>
  <c r="AC33" i="28"/>
  <c r="AE33" i="28" s="1"/>
  <c r="AG34" i="28"/>
  <c r="AC47" i="28"/>
  <c r="AE47" i="28" s="1"/>
  <c r="AG48" i="28"/>
  <c r="AC61" i="28"/>
  <c r="AE61" i="28" s="1"/>
  <c r="AG62" i="28"/>
  <c r="AC75" i="28"/>
  <c r="AE75" i="28" s="1"/>
  <c r="AG76" i="28"/>
  <c r="AF53" i="28" l="1"/>
  <c r="AF25" i="28"/>
  <c r="AF18" i="28"/>
  <c r="AF74" i="28"/>
  <c r="AE67" i="28"/>
  <c r="AD67" i="28"/>
  <c r="AD60" i="28"/>
  <c r="AE60" i="28"/>
  <c r="AD46" i="28"/>
  <c r="AE46" i="28"/>
  <c r="AF39" i="28"/>
  <c r="AF46" i="28"/>
  <c r="AD32" i="28"/>
  <c r="AE32" i="28"/>
  <c r="AE39" i="28"/>
  <c r="AD39" i="28"/>
  <c r="AH39" i="28" s="1"/>
  <c r="AD18" i="28"/>
  <c r="AF32" i="28"/>
  <c r="AE25" i="28"/>
  <c r="AD25" i="28"/>
  <c r="AH25" i="28" s="1"/>
  <c r="AF60" i="28"/>
  <c r="AE53" i="28"/>
  <c r="AD53" i="28"/>
  <c r="AH53" i="28" s="1"/>
  <c r="AD74" i="28"/>
  <c r="AH74" i="28" s="1"/>
  <c r="AE74" i="28"/>
  <c r="AE11" i="28"/>
  <c r="AC12" i="28" s="1"/>
  <c r="AE12" i="28" s="1"/>
  <c r="AC13" i="28" s="1"/>
  <c r="AE13" i="28" s="1"/>
  <c r="AD11" i="28"/>
  <c r="AH32" i="28" l="1"/>
  <c r="AH60" i="28"/>
  <c r="AH18" i="28"/>
  <c r="AH46" i="28"/>
  <c r="M74" i="28" l="1"/>
  <c r="N74" i="28" s="1"/>
  <c r="M25" i="28"/>
  <c r="N25" i="28" s="1"/>
  <c r="M46" i="28"/>
  <c r="N46" i="28" s="1"/>
  <c r="M32" i="28"/>
  <c r="N32" i="28" s="1"/>
  <c r="M53" i="28"/>
  <c r="N53" i="28" s="1"/>
  <c r="M39" i="28"/>
  <c r="N39" i="28" s="1"/>
  <c r="M60" i="28"/>
  <c r="N60" i="28" s="1"/>
  <c r="M11" i="28"/>
  <c r="N11" i="28" s="1"/>
  <c r="M18" i="28"/>
  <c r="N18" i="28" s="1"/>
  <c r="M67" i="28"/>
  <c r="N67" i="28" s="1"/>
  <c r="O25" i="28" l="1"/>
  <c r="P25" i="28"/>
  <c r="O11" i="28"/>
  <c r="AG11" i="28" s="1"/>
  <c r="P11" i="28"/>
  <c r="O60" i="28"/>
  <c r="P60" i="28"/>
  <c r="O39" i="28"/>
  <c r="P39" i="28"/>
  <c r="O53" i="28"/>
  <c r="P53" i="28"/>
  <c r="O32" i="28"/>
  <c r="P32" i="28"/>
  <c r="O46" i="28"/>
  <c r="P46" i="28"/>
  <c r="O67" i="28"/>
  <c r="AG67" i="28" s="1"/>
  <c r="AF67" i="28" s="1"/>
  <c r="AH67" i="28" s="1"/>
  <c r="P67" i="28"/>
  <c r="O18" i="28"/>
  <c r="P18" i="28"/>
  <c r="O74" i="28"/>
  <c r="P74" i="28"/>
  <c r="AG12" i="28" l="1"/>
  <c r="AG13" i="28" s="1"/>
  <c r="AF11" i="28" l="1"/>
  <c r="AH11" i="28" s="1"/>
  <c r="Y80" i="37" l="1"/>
  <c r="V80" i="37"/>
  <c r="U80" i="37"/>
  <c r="Y79" i="37"/>
  <c r="V79" i="37"/>
  <c r="AC80" i="37" s="1"/>
  <c r="AE80" i="37" s="1"/>
  <c r="U79" i="37"/>
  <c r="Y78" i="37"/>
  <c r="V78" i="37"/>
  <c r="U78" i="37"/>
  <c r="Y77" i="37"/>
  <c r="V77" i="37"/>
  <c r="AC78" i="37" s="1"/>
  <c r="AE78" i="37" s="1"/>
  <c r="U77" i="37"/>
  <c r="Y76" i="37"/>
  <c r="V76" i="37"/>
  <c r="AC77" i="37" s="1"/>
  <c r="AE77" i="37" s="1"/>
  <c r="U76" i="37"/>
  <c r="Y75" i="37"/>
  <c r="V75" i="37"/>
  <c r="U75" i="37"/>
  <c r="Y74" i="37"/>
  <c r="V74" i="37"/>
  <c r="U74" i="37"/>
  <c r="J74" i="37"/>
  <c r="K74" i="37" s="1"/>
  <c r="G74" i="37"/>
  <c r="Y73" i="37"/>
  <c r="V73" i="37"/>
  <c r="U73" i="37"/>
  <c r="Y72" i="37"/>
  <c r="V72" i="37"/>
  <c r="AC73" i="37" s="1"/>
  <c r="AE73" i="37" s="1"/>
  <c r="U72" i="37"/>
  <c r="Y71" i="37"/>
  <c r="V71" i="37"/>
  <c r="U71" i="37"/>
  <c r="Y70" i="37"/>
  <c r="V70" i="37"/>
  <c r="U70" i="37"/>
  <c r="Y69" i="37"/>
  <c r="V69" i="37"/>
  <c r="U69" i="37"/>
  <c r="Y68" i="37"/>
  <c r="V68" i="37"/>
  <c r="AC69" i="37" s="1"/>
  <c r="AE69" i="37" s="1"/>
  <c r="U68" i="37"/>
  <c r="Y67" i="37"/>
  <c r="V67" i="37"/>
  <c r="U67" i="37"/>
  <c r="J67" i="37"/>
  <c r="K67" i="37" s="1"/>
  <c r="AC67" i="37" s="1"/>
  <c r="G67" i="37"/>
  <c r="Y66" i="37"/>
  <c r="V66" i="37"/>
  <c r="U66" i="37"/>
  <c r="Y65" i="37"/>
  <c r="V65" i="37"/>
  <c r="AC66" i="37" s="1"/>
  <c r="AE66" i="37" s="1"/>
  <c r="U65" i="37"/>
  <c r="Y64" i="37"/>
  <c r="V64" i="37"/>
  <c r="U64" i="37"/>
  <c r="Y63" i="37"/>
  <c r="V63" i="37"/>
  <c r="AC64" i="37" s="1"/>
  <c r="AE64" i="37" s="1"/>
  <c r="U63" i="37"/>
  <c r="Y62" i="37"/>
  <c r="V62" i="37"/>
  <c r="U62" i="37"/>
  <c r="Y61" i="37"/>
  <c r="V61" i="37"/>
  <c r="AC62" i="37" s="1"/>
  <c r="AE62" i="37" s="1"/>
  <c r="U61" i="37"/>
  <c r="AG60" i="37"/>
  <c r="Y60" i="37"/>
  <c r="V60" i="37"/>
  <c r="U60" i="37"/>
  <c r="J60" i="37"/>
  <c r="K60" i="37" s="1"/>
  <c r="G60" i="37"/>
  <c r="Y59" i="37"/>
  <c r="V59" i="37"/>
  <c r="U59" i="37"/>
  <c r="Y58" i="37"/>
  <c r="V58" i="37"/>
  <c r="AC59" i="37" s="1"/>
  <c r="AE59" i="37" s="1"/>
  <c r="U58" i="37"/>
  <c r="Y57" i="37"/>
  <c r="V57" i="37"/>
  <c r="U57" i="37"/>
  <c r="Y56" i="37"/>
  <c r="V56" i="37"/>
  <c r="AC57" i="37" s="1"/>
  <c r="AE57" i="37" s="1"/>
  <c r="U56" i="37"/>
  <c r="Y55" i="37"/>
  <c r="V55" i="37"/>
  <c r="U55" i="37"/>
  <c r="Y54" i="37"/>
  <c r="V54" i="37"/>
  <c r="AC55" i="37" s="1"/>
  <c r="AE55" i="37" s="1"/>
  <c r="U54" i="37"/>
  <c r="Y53" i="37"/>
  <c r="V53" i="37"/>
  <c r="AG53" i="37" s="1"/>
  <c r="U53" i="37"/>
  <c r="K53" i="37"/>
  <c r="J53" i="37"/>
  <c r="G53" i="37"/>
  <c r="Y52" i="37"/>
  <c r="V52" i="37"/>
  <c r="U52" i="37"/>
  <c r="Y51" i="37"/>
  <c r="V51" i="37"/>
  <c r="U51" i="37"/>
  <c r="Y50" i="37"/>
  <c r="V50" i="37"/>
  <c r="AC51" i="37" s="1"/>
  <c r="AE51" i="37" s="1"/>
  <c r="U50" i="37"/>
  <c r="Y49" i="37"/>
  <c r="V49" i="37"/>
  <c r="AC50" i="37" s="1"/>
  <c r="AE50" i="37" s="1"/>
  <c r="U49" i="37"/>
  <c r="Y48" i="37"/>
  <c r="V48" i="37"/>
  <c r="U48" i="37"/>
  <c r="Y47" i="37"/>
  <c r="V47" i="37"/>
  <c r="AC48" i="37" s="1"/>
  <c r="AE48" i="37" s="1"/>
  <c r="U47" i="37"/>
  <c r="AG46" i="37"/>
  <c r="Y46" i="37"/>
  <c r="V46" i="37"/>
  <c r="U46" i="37"/>
  <c r="J46" i="37"/>
  <c r="K46" i="37" s="1"/>
  <c r="G46" i="37"/>
  <c r="Y45" i="37"/>
  <c r="V45" i="37"/>
  <c r="U45" i="37"/>
  <c r="Y44" i="37"/>
  <c r="V44" i="37"/>
  <c r="U44" i="37"/>
  <c r="Y43" i="37"/>
  <c r="V43" i="37"/>
  <c r="AC44" i="37" s="1"/>
  <c r="AE44" i="37" s="1"/>
  <c r="U43" i="37"/>
  <c r="Y42" i="37"/>
  <c r="V42" i="37"/>
  <c r="AC43" i="37" s="1"/>
  <c r="AE43" i="37" s="1"/>
  <c r="U42" i="37"/>
  <c r="Y41" i="37"/>
  <c r="V41" i="37"/>
  <c r="U41" i="37"/>
  <c r="Y40" i="37"/>
  <c r="V40" i="37"/>
  <c r="AC41" i="37" s="1"/>
  <c r="AE41" i="37" s="1"/>
  <c r="U40" i="37"/>
  <c r="AC39" i="37"/>
  <c r="AE39" i="37" s="1"/>
  <c r="Y39" i="37"/>
  <c r="V39" i="37"/>
  <c r="AG39" i="37" s="1"/>
  <c r="U39" i="37"/>
  <c r="J39" i="37"/>
  <c r="K39" i="37" s="1"/>
  <c r="G39" i="37"/>
  <c r="Y38" i="37"/>
  <c r="V38" i="37"/>
  <c r="U38" i="37"/>
  <c r="Y37" i="37"/>
  <c r="V37" i="37"/>
  <c r="U37" i="37"/>
  <c r="Y36" i="37"/>
  <c r="V36" i="37"/>
  <c r="AC37" i="37" s="1"/>
  <c r="AE37" i="37" s="1"/>
  <c r="U36" i="37"/>
  <c r="Y35" i="37"/>
  <c r="V35" i="37"/>
  <c r="U35" i="37"/>
  <c r="Y34" i="37"/>
  <c r="V34" i="37"/>
  <c r="U34" i="37"/>
  <c r="Y33" i="37"/>
  <c r="V33" i="37"/>
  <c r="AC34" i="37" s="1"/>
  <c r="AE34" i="37" s="1"/>
  <c r="U33" i="37"/>
  <c r="AG32" i="37"/>
  <c r="Y32" i="37"/>
  <c r="V32" i="37"/>
  <c r="U32" i="37"/>
  <c r="J32" i="37"/>
  <c r="K32" i="37" s="1"/>
  <c r="G32" i="37"/>
  <c r="Y31" i="37"/>
  <c r="V31" i="37"/>
  <c r="AG37" i="37" s="1"/>
  <c r="U31" i="37"/>
  <c r="Y30" i="37"/>
  <c r="V30" i="37"/>
  <c r="U30" i="37"/>
  <c r="Y29" i="37"/>
  <c r="V29" i="37"/>
  <c r="AC30" i="37" s="1"/>
  <c r="AE30" i="37" s="1"/>
  <c r="U29" i="37"/>
  <c r="Y28" i="37"/>
  <c r="V28" i="37"/>
  <c r="U28" i="37"/>
  <c r="Y27" i="37"/>
  <c r="V27" i="37"/>
  <c r="U27" i="37"/>
  <c r="Y26" i="37"/>
  <c r="V26" i="37"/>
  <c r="AC27" i="37" s="1"/>
  <c r="AE27" i="37" s="1"/>
  <c r="U26" i="37"/>
  <c r="AC25" i="37"/>
  <c r="AE25" i="37" s="1"/>
  <c r="Y25" i="37"/>
  <c r="V25" i="37"/>
  <c r="AG25" i="37" s="1"/>
  <c r="U25" i="37"/>
  <c r="J25" i="37"/>
  <c r="K25" i="37" s="1"/>
  <c r="G25" i="37"/>
  <c r="Y24" i="37"/>
  <c r="V24" i="37"/>
  <c r="AG30" i="37" s="1"/>
  <c r="U24" i="37"/>
  <c r="Y23" i="37"/>
  <c r="V23" i="37"/>
  <c r="U23" i="37"/>
  <c r="Y22" i="37"/>
  <c r="V22" i="37"/>
  <c r="AC23" i="37" s="1"/>
  <c r="AE23" i="37" s="1"/>
  <c r="U22" i="37"/>
  <c r="Y21" i="37"/>
  <c r="V21" i="37"/>
  <c r="U21" i="37"/>
  <c r="Y20" i="37"/>
  <c r="V20" i="37"/>
  <c r="AC21" i="37" s="1"/>
  <c r="AE21" i="37" s="1"/>
  <c r="U20" i="37"/>
  <c r="Y19" i="37"/>
  <c r="V19" i="37"/>
  <c r="U19" i="37"/>
  <c r="Y18" i="37"/>
  <c r="V18" i="37"/>
  <c r="U18" i="37"/>
  <c r="J18" i="37"/>
  <c r="K18" i="37" s="1"/>
  <c r="G18" i="37"/>
  <c r="Y17" i="37"/>
  <c r="V17" i="37"/>
  <c r="AG23" i="37" s="1"/>
  <c r="U17" i="37"/>
  <c r="Y16" i="37"/>
  <c r="V16" i="37"/>
  <c r="U16" i="37"/>
  <c r="Y15" i="37"/>
  <c r="V15" i="37"/>
  <c r="U15" i="37"/>
  <c r="Y14" i="37"/>
  <c r="V14" i="37"/>
  <c r="U14" i="37"/>
  <c r="Y13" i="37"/>
  <c r="V13" i="37"/>
  <c r="U13" i="37"/>
  <c r="Y12" i="37"/>
  <c r="V12" i="37"/>
  <c r="U12" i="37"/>
  <c r="Y11" i="37"/>
  <c r="V11" i="37"/>
  <c r="U11" i="37"/>
  <c r="J11" i="37"/>
  <c r="K11" i="37" s="1"/>
  <c r="G11" i="37"/>
  <c r="AC79" i="37" l="1"/>
  <c r="AE79" i="37" s="1"/>
  <c r="AG80" i="37"/>
  <c r="AC76" i="37"/>
  <c r="AE76" i="37" s="1"/>
  <c r="AG74" i="37"/>
  <c r="AC72" i="37"/>
  <c r="AE72" i="37" s="1"/>
  <c r="AG24" i="37"/>
  <c r="AC31" i="37"/>
  <c r="AE31" i="37" s="1"/>
  <c r="AG38" i="37"/>
  <c r="AC38" i="37"/>
  <c r="AE38" i="37" s="1"/>
  <c r="AC42" i="37"/>
  <c r="AE42" i="37" s="1"/>
  <c r="AC49" i="37"/>
  <c r="AE49" i="37" s="1"/>
  <c r="AC22" i="37"/>
  <c r="AE22" i="37" s="1"/>
  <c r="AC45" i="37"/>
  <c r="AE45" i="37" s="1"/>
  <c r="AG52" i="37"/>
  <c r="AC52" i="37"/>
  <c r="AE52" i="37" s="1"/>
  <c r="AC56" i="37"/>
  <c r="AE56" i="37" s="1"/>
  <c r="AC63" i="37"/>
  <c r="AE63" i="37" s="1"/>
  <c r="AG71" i="37"/>
  <c r="AC29" i="37"/>
  <c r="AE29" i="37" s="1"/>
  <c r="AC36" i="37"/>
  <c r="AE36" i="37" s="1"/>
  <c r="AG66" i="37"/>
  <c r="AG43" i="37"/>
  <c r="AG51" i="37"/>
  <c r="AG57" i="37"/>
  <c r="AC53" i="37"/>
  <c r="AE53" i="37" s="1"/>
  <c r="AG72" i="37"/>
  <c r="AG29" i="37"/>
  <c r="AC28" i="37"/>
  <c r="AE28" i="37" s="1"/>
  <c r="AC35" i="37"/>
  <c r="AE35" i="37" s="1"/>
  <c r="AC58" i="37"/>
  <c r="AE58" i="37" s="1"/>
  <c r="AC65" i="37"/>
  <c r="AE65" i="37" s="1"/>
  <c r="AG15" i="37"/>
  <c r="AC16" i="37"/>
  <c r="AE16" i="37" s="1"/>
  <c r="AC17" i="37"/>
  <c r="AE17" i="37" s="1"/>
  <c r="AE67" i="37"/>
  <c r="AG14" i="37"/>
  <c r="AG28" i="37"/>
  <c r="AG33" i="37"/>
  <c r="AG42" i="37"/>
  <c r="AG47" i="37"/>
  <c r="AG56" i="37"/>
  <c r="AG61" i="37"/>
  <c r="AG65" i="37"/>
  <c r="AG70" i="37"/>
  <c r="AG75" i="37"/>
  <c r="AG79" i="37"/>
  <c r="AC11" i="37"/>
  <c r="AG17" i="37"/>
  <c r="AG22" i="37"/>
  <c r="AC26" i="37"/>
  <c r="AE26" i="37" s="1"/>
  <c r="AG27" i="37"/>
  <c r="AG31" i="37"/>
  <c r="AG36" i="37"/>
  <c r="AC40" i="37"/>
  <c r="AE40" i="37" s="1"/>
  <c r="AG41" i="37"/>
  <c r="AG45" i="37"/>
  <c r="AG50" i="37"/>
  <c r="AC54" i="37"/>
  <c r="AE54" i="37" s="1"/>
  <c r="AG55" i="37"/>
  <c r="AG59" i="37"/>
  <c r="AG64" i="37"/>
  <c r="AC68" i="37"/>
  <c r="AE68" i="37" s="1"/>
  <c r="AG69" i="37"/>
  <c r="AG73" i="37"/>
  <c r="AG78" i="37"/>
  <c r="AG21" i="37"/>
  <c r="AC24" i="37"/>
  <c r="AE24" i="37" s="1"/>
  <c r="AG26" i="37"/>
  <c r="AG35" i="37"/>
  <c r="AG40" i="37"/>
  <c r="AG44" i="37"/>
  <c r="AG49" i="37"/>
  <c r="AG54" i="37"/>
  <c r="AG58" i="37"/>
  <c r="AG63" i="37"/>
  <c r="AG68" i="37"/>
  <c r="AC71" i="37"/>
  <c r="AE71" i="37" s="1"/>
  <c r="AG77" i="37"/>
  <c r="AC15" i="37"/>
  <c r="AE15" i="37" s="1"/>
  <c r="AG16" i="37"/>
  <c r="AC32" i="37"/>
  <c r="AC46" i="37"/>
  <c r="AC60" i="37"/>
  <c r="AC74" i="37"/>
  <c r="AC18" i="37"/>
  <c r="AC14" i="37"/>
  <c r="AE14" i="37" s="1"/>
  <c r="AC33" i="37"/>
  <c r="AE33" i="37" s="1"/>
  <c r="AG34" i="37"/>
  <c r="AC47" i="37"/>
  <c r="AE47" i="37" s="1"/>
  <c r="AG48" i="37"/>
  <c r="AC61" i="37"/>
  <c r="AE61" i="37" s="1"/>
  <c r="AG62" i="37"/>
  <c r="AC70" i="37"/>
  <c r="AE70" i="37" s="1"/>
  <c r="AC75" i="37"/>
  <c r="AE75" i="37" s="1"/>
  <c r="AG76" i="37"/>
  <c r="AF74" i="37" l="1"/>
  <c r="AF32" i="37"/>
  <c r="AF25" i="37"/>
  <c r="AF60" i="37"/>
  <c r="AF53" i="37"/>
  <c r="AF46" i="37"/>
  <c r="AF39" i="37"/>
  <c r="AD46" i="37"/>
  <c r="AH46" i="37" s="1"/>
  <c r="AE46" i="37"/>
  <c r="AD53" i="37"/>
  <c r="AE18" i="37"/>
  <c r="AC19" i="37" s="1"/>
  <c r="AE19" i="37" s="1"/>
  <c r="AC20" i="37" s="1"/>
  <c r="AE20" i="37" s="1"/>
  <c r="AD25" i="37"/>
  <c r="AD67" i="37"/>
  <c r="AD74" i="37"/>
  <c r="AE74" i="37"/>
  <c r="AD60" i="37"/>
  <c r="AE60" i="37"/>
  <c r="AD39" i="37"/>
  <c r="AD32" i="37"/>
  <c r="AH32" i="37" s="1"/>
  <c r="AE32" i="37"/>
  <c r="AE11" i="37"/>
  <c r="AC12" i="37" s="1"/>
  <c r="AE12" i="37" s="1"/>
  <c r="AC13" i="37" s="1"/>
  <c r="AE13" i="37" s="1"/>
  <c r="AH25" i="37" l="1"/>
  <c r="AH53" i="37"/>
  <c r="AH39" i="37"/>
  <c r="AH74" i="37"/>
  <c r="AH60" i="37"/>
  <c r="AD11" i="37"/>
  <c r="AD18" i="37"/>
  <c r="M46" i="37" l="1"/>
  <c r="N46" i="37" s="1"/>
  <c r="M32" i="37"/>
  <c r="N32" i="37" s="1"/>
  <c r="M18" i="37"/>
  <c r="N18" i="37" s="1"/>
  <c r="M67" i="37"/>
  <c r="N67" i="37" s="1"/>
  <c r="M53" i="37"/>
  <c r="N53" i="37" s="1"/>
  <c r="M39" i="37"/>
  <c r="N39" i="37" s="1"/>
  <c r="M74" i="37"/>
  <c r="N74" i="37" s="1"/>
  <c r="M25" i="37"/>
  <c r="N25" i="37" s="1"/>
  <c r="M60" i="37"/>
  <c r="N60" i="37" s="1"/>
  <c r="M11" i="37"/>
  <c r="N11" i="37" s="1"/>
  <c r="P74" i="37" l="1"/>
  <c r="O74" i="37"/>
  <c r="P53" i="37"/>
  <c r="O53" i="37"/>
  <c r="P25" i="37"/>
  <c r="O25" i="37"/>
  <c r="P39" i="37"/>
  <c r="O39" i="37"/>
  <c r="P67" i="37"/>
  <c r="O67" i="37"/>
  <c r="AG67" i="37" s="1"/>
  <c r="AF67" i="37" s="1"/>
  <c r="AH67" i="37" s="1"/>
  <c r="P18" i="37"/>
  <c r="O18" i="37"/>
  <c r="AG18" i="37" s="1"/>
  <c r="P11" i="37"/>
  <c r="O11" i="37"/>
  <c r="AG11" i="37" s="1"/>
  <c r="P32" i="37"/>
  <c r="O32" i="37"/>
  <c r="P60" i="37"/>
  <c r="O60" i="37"/>
  <c r="P46" i="37"/>
  <c r="O46" i="37"/>
  <c r="AG12" i="37" l="1"/>
  <c r="AG13" i="37" s="1"/>
  <c r="AG19" i="37"/>
  <c r="AG20" i="37" s="1"/>
  <c r="AF18" i="37" l="1"/>
  <c r="AH18" i="37" s="1"/>
  <c r="AF11" i="37"/>
  <c r="AH11" i="37" s="1"/>
  <c r="Y80" i="34" l="1"/>
  <c r="V80" i="34"/>
  <c r="U80" i="34"/>
  <c r="Y79" i="34"/>
  <c r="V79" i="34"/>
  <c r="AC80" i="34" s="1"/>
  <c r="AE80" i="34" s="1"/>
  <c r="U79" i="34"/>
  <c r="Y78" i="34"/>
  <c r="V78" i="34"/>
  <c r="AC79" i="34" s="1"/>
  <c r="AE79" i="34" s="1"/>
  <c r="U78" i="34"/>
  <c r="Y77" i="34"/>
  <c r="V77" i="34"/>
  <c r="AG79" i="34" s="1"/>
  <c r="U77" i="34"/>
  <c r="Y76" i="34"/>
  <c r="V76" i="34"/>
  <c r="AG78" i="34" s="1"/>
  <c r="U76" i="34"/>
  <c r="AG75" i="34"/>
  <c r="Y75" i="34"/>
  <c r="V75" i="34"/>
  <c r="AC76" i="34" s="1"/>
  <c r="AE76" i="34" s="1"/>
  <c r="U75" i="34"/>
  <c r="Y74" i="34"/>
  <c r="V74" i="34"/>
  <c r="AG80" i="34" s="1"/>
  <c r="U74" i="34"/>
  <c r="K74" i="34"/>
  <c r="J74" i="34"/>
  <c r="G74" i="34"/>
  <c r="Y73" i="34"/>
  <c r="V73" i="34"/>
  <c r="U73" i="34"/>
  <c r="Y72" i="34"/>
  <c r="V72" i="34"/>
  <c r="AC73" i="34" s="1"/>
  <c r="AE73" i="34" s="1"/>
  <c r="U72" i="34"/>
  <c r="Y71" i="34"/>
  <c r="V71" i="34"/>
  <c r="AC72" i="34" s="1"/>
  <c r="AE72" i="34" s="1"/>
  <c r="U71" i="34"/>
  <c r="Y70" i="34"/>
  <c r="V70" i="34"/>
  <c r="AC71" i="34" s="1"/>
  <c r="AE71" i="34" s="1"/>
  <c r="U70" i="34"/>
  <c r="Y69" i="34"/>
  <c r="V69" i="34"/>
  <c r="AC70" i="34" s="1"/>
  <c r="AE70" i="34" s="1"/>
  <c r="U69" i="34"/>
  <c r="Y68" i="34"/>
  <c r="V68" i="34"/>
  <c r="AG71" i="34" s="1"/>
  <c r="U68" i="34"/>
  <c r="Y67" i="34"/>
  <c r="V67" i="34"/>
  <c r="U67" i="34"/>
  <c r="J67" i="34"/>
  <c r="G67" i="34"/>
  <c r="Y66" i="34"/>
  <c r="V66" i="34"/>
  <c r="U66" i="34"/>
  <c r="Y65" i="34"/>
  <c r="V65" i="34"/>
  <c r="AC66" i="34" s="1"/>
  <c r="AE66" i="34" s="1"/>
  <c r="U65" i="34"/>
  <c r="Y64" i="34"/>
  <c r="V64" i="34"/>
  <c r="AC65" i="34" s="1"/>
  <c r="AE65" i="34" s="1"/>
  <c r="U64" i="34"/>
  <c r="Y63" i="34"/>
  <c r="V63" i="34"/>
  <c r="AG65" i="34" s="1"/>
  <c r="U63" i="34"/>
  <c r="Y62" i="34"/>
  <c r="V62" i="34"/>
  <c r="AG64" i="34" s="1"/>
  <c r="U62" i="34"/>
  <c r="AG61" i="34"/>
  <c r="Y61" i="34"/>
  <c r="V61" i="34"/>
  <c r="AC62" i="34" s="1"/>
  <c r="AE62" i="34" s="1"/>
  <c r="U61" i="34"/>
  <c r="Y60" i="34"/>
  <c r="V60" i="34"/>
  <c r="AG66" i="34" s="1"/>
  <c r="U60" i="34"/>
  <c r="K60" i="34"/>
  <c r="J60" i="34"/>
  <c r="G60" i="34"/>
  <c r="AC59" i="34"/>
  <c r="AE59" i="34" s="1"/>
  <c r="Y59" i="34"/>
  <c r="V59" i="34"/>
  <c r="U59" i="34"/>
  <c r="Y58" i="34"/>
  <c r="V58" i="34"/>
  <c r="U58" i="34"/>
  <c r="Y57" i="34"/>
  <c r="V57" i="34"/>
  <c r="AC58" i="34" s="1"/>
  <c r="AE58" i="34" s="1"/>
  <c r="U57" i="34"/>
  <c r="Y56" i="34"/>
  <c r="V56" i="34"/>
  <c r="AC57" i="34" s="1"/>
  <c r="AE57" i="34" s="1"/>
  <c r="U56" i="34"/>
  <c r="Y55" i="34"/>
  <c r="V55" i="34"/>
  <c r="AC56" i="34" s="1"/>
  <c r="AE56" i="34" s="1"/>
  <c r="U55" i="34"/>
  <c r="Y54" i="34"/>
  <c r="V54" i="34"/>
  <c r="AC55" i="34" s="1"/>
  <c r="AE55" i="34" s="1"/>
  <c r="U54" i="34"/>
  <c r="Y53" i="34"/>
  <c r="V53" i="34"/>
  <c r="AG53" i="34" s="1"/>
  <c r="U53" i="34"/>
  <c r="J53" i="34"/>
  <c r="G53" i="34"/>
  <c r="Y52" i="34"/>
  <c r="V52" i="34"/>
  <c r="AG57" i="34" s="1"/>
  <c r="U52" i="34"/>
  <c r="AG51" i="34"/>
  <c r="Y51" i="34"/>
  <c r="V51" i="34"/>
  <c r="AC52" i="34" s="1"/>
  <c r="AE52" i="34" s="1"/>
  <c r="U51" i="34"/>
  <c r="Y50" i="34"/>
  <c r="V50" i="34"/>
  <c r="AC51" i="34" s="1"/>
  <c r="AE51" i="34" s="1"/>
  <c r="U50" i="34"/>
  <c r="Y49" i="34"/>
  <c r="V49" i="34"/>
  <c r="AC50" i="34" s="1"/>
  <c r="AE50" i="34" s="1"/>
  <c r="U49" i="34"/>
  <c r="Y48" i="34"/>
  <c r="V48" i="34"/>
  <c r="AC49" i="34" s="1"/>
  <c r="AE49" i="34" s="1"/>
  <c r="U48" i="34"/>
  <c r="AG47" i="34"/>
  <c r="Y47" i="34"/>
  <c r="V47" i="34"/>
  <c r="AC48" i="34" s="1"/>
  <c r="AE48" i="34" s="1"/>
  <c r="U47" i="34"/>
  <c r="Y46" i="34"/>
  <c r="V46" i="34"/>
  <c r="AG52" i="34" s="1"/>
  <c r="U46" i="34"/>
  <c r="K46" i="34"/>
  <c r="J46" i="34"/>
  <c r="G46" i="34"/>
  <c r="Y45" i="34"/>
  <c r="V45" i="34"/>
  <c r="AG50" i="34" s="1"/>
  <c r="U45" i="34"/>
  <c r="Y44" i="34"/>
  <c r="V44" i="34"/>
  <c r="AC45" i="34" s="1"/>
  <c r="AE45" i="34" s="1"/>
  <c r="U44" i="34"/>
  <c r="Y43" i="34"/>
  <c r="V43" i="34"/>
  <c r="AC44" i="34" s="1"/>
  <c r="AE44" i="34" s="1"/>
  <c r="U43" i="34"/>
  <c r="Y42" i="34"/>
  <c r="V42" i="34"/>
  <c r="AC43" i="34" s="1"/>
  <c r="AE43" i="34" s="1"/>
  <c r="U42" i="34"/>
  <c r="Y41" i="34"/>
  <c r="V41" i="34"/>
  <c r="AC42" i="34" s="1"/>
  <c r="AE42" i="34" s="1"/>
  <c r="U41" i="34"/>
  <c r="Y40" i="34"/>
  <c r="V40" i="34"/>
  <c r="AC41" i="34" s="1"/>
  <c r="AE41" i="34" s="1"/>
  <c r="U40" i="34"/>
  <c r="Y39" i="34"/>
  <c r="V39" i="34"/>
  <c r="AG39" i="34" s="1"/>
  <c r="U39" i="34"/>
  <c r="J39" i="34"/>
  <c r="G39" i="34"/>
  <c r="Y38" i="34"/>
  <c r="V38" i="34"/>
  <c r="AG43" i="34" s="1"/>
  <c r="U38" i="34"/>
  <c r="AG37" i="34"/>
  <c r="Y37" i="34"/>
  <c r="V37" i="34"/>
  <c r="AC38" i="34" s="1"/>
  <c r="AE38" i="34" s="1"/>
  <c r="U37" i="34"/>
  <c r="AC36" i="34"/>
  <c r="AE36" i="34" s="1"/>
  <c r="Y36" i="34"/>
  <c r="V36" i="34"/>
  <c r="AC37" i="34" s="1"/>
  <c r="AE37" i="34" s="1"/>
  <c r="U36" i="34"/>
  <c r="Y35" i="34"/>
  <c r="V35" i="34"/>
  <c r="U35" i="34"/>
  <c r="Y34" i="34"/>
  <c r="V34" i="34"/>
  <c r="AC35" i="34" s="1"/>
  <c r="AE35" i="34" s="1"/>
  <c r="U34" i="34"/>
  <c r="AG33" i="34"/>
  <c r="Y33" i="34"/>
  <c r="V33" i="34"/>
  <c r="AC34" i="34" s="1"/>
  <c r="AE34" i="34" s="1"/>
  <c r="U33" i="34"/>
  <c r="Y32" i="34"/>
  <c r="V32" i="34"/>
  <c r="AG38" i="34" s="1"/>
  <c r="U32" i="34"/>
  <c r="K32" i="34"/>
  <c r="J32" i="34"/>
  <c r="G32" i="34"/>
  <c r="Y31" i="34"/>
  <c r="V31" i="34"/>
  <c r="AG36" i="34" s="1"/>
  <c r="U31" i="34"/>
  <c r="Y30" i="34"/>
  <c r="V30" i="34"/>
  <c r="AC31" i="34" s="1"/>
  <c r="AE31" i="34" s="1"/>
  <c r="U30" i="34"/>
  <c r="Y29" i="34"/>
  <c r="V29" i="34"/>
  <c r="AC30" i="34" s="1"/>
  <c r="AE30" i="34" s="1"/>
  <c r="U29" i="34"/>
  <c r="Y28" i="34"/>
  <c r="V28" i="34"/>
  <c r="AC29" i="34" s="1"/>
  <c r="AE29" i="34" s="1"/>
  <c r="U28" i="34"/>
  <c r="Y27" i="34"/>
  <c r="V27" i="34"/>
  <c r="AC28" i="34" s="1"/>
  <c r="AE28" i="34" s="1"/>
  <c r="U27" i="34"/>
  <c r="Y26" i="34"/>
  <c r="V26" i="34"/>
  <c r="AC27" i="34" s="1"/>
  <c r="AE27" i="34" s="1"/>
  <c r="U26" i="34"/>
  <c r="Y25" i="34"/>
  <c r="V25" i="34"/>
  <c r="AG25" i="34" s="1"/>
  <c r="U25" i="34"/>
  <c r="J25" i="34"/>
  <c r="G25" i="34"/>
  <c r="Y24" i="34"/>
  <c r="V24" i="34"/>
  <c r="AG30" i="34" s="1"/>
  <c r="U24" i="34"/>
  <c r="Y23" i="34"/>
  <c r="V23" i="34"/>
  <c r="U23" i="34"/>
  <c r="Y22" i="34"/>
  <c r="V22" i="34"/>
  <c r="AC23" i="34" s="1"/>
  <c r="AE23" i="34" s="1"/>
  <c r="U22" i="34"/>
  <c r="Y21" i="34"/>
  <c r="V21" i="34"/>
  <c r="U21" i="34"/>
  <c r="Y20" i="34"/>
  <c r="V20" i="34"/>
  <c r="AC21" i="34" s="1"/>
  <c r="AE21" i="34" s="1"/>
  <c r="U20" i="34"/>
  <c r="Y19" i="34"/>
  <c r="V19" i="34"/>
  <c r="U19" i="34"/>
  <c r="Y18" i="34"/>
  <c r="V18" i="34"/>
  <c r="U18" i="34"/>
  <c r="K18" i="34"/>
  <c r="J18" i="34"/>
  <c r="G18" i="34"/>
  <c r="Y17" i="34"/>
  <c r="V17" i="34"/>
  <c r="U17" i="34"/>
  <c r="Y16" i="34"/>
  <c r="V16" i="34"/>
  <c r="U16" i="34"/>
  <c r="BC15" i="34"/>
  <c r="Y15" i="34"/>
  <c r="V15" i="34"/>
  <c r="U15" i="34"/>
  <c r="Y14" i="34"/>
  <c r="V14" i="34"/>
  <c r="U14" i="34"/>
  <c r="Y13" i="34"/>
  <c r="V13" i="34"/>
  <c r="U13" i="34"/>
  <c r="Y12" i="34"/>
  <c r="V12" i="34"/>
  <c r="U12" i="34"/>
  <c r="Y11" i="34"/>
  <c r="V11" i="34"/>
  <c r="U11" i="34"/>
  <c r="J11" i="34"/>
  <c r="G11" i="34"/>
  <c r="AG29" i="34" l="1"/>
  <c r="AG24" i="34"/>
  <c r="AC22" i="34"/>
  <c r="AE22" i="34" s="1"/>
  <c r="AG23" i="34"/>
  <c r="AG16" i="34"/>
  <c r="AC17" i="34"/>
  <c r="AE17" i="34" s="1"/>
  <c r="AG28" i="34"/>
  <c r="AC64" i="34"/>
  <c r="AE64" i="34" s="1"/>
  <c r="AC69" i="34"/>
  <c r="AE69" i="34" s="1"/>
  <c r="AG70" i="34"/>
  <c r="AC78" i="34"/>
  <c r="AE78" i="34" s="1"/>
  <c r="K25" i="34"/>
  <c r="AC25" i="34"/>
  <c r="AG32" i="34"/>
  <c r="K39" i="34"/>
  <c r="AC39" i="34"/>
  <c r="AG46" i="34"/>
  <c r="K53" i="34"/>
  <c r="AC53" i="34"/>
  <c r="AG60" i="34"/>
  <c r="K67" i="34"/>
  <c r="AC67" i="34"/>
  <c r="AG74" i="34"/>
  <c r="AG56" i="34"/>
  <c r="AF53" i="34" s="1"/>
  <c r="AC16" i="34"/>
  <c r="AE16" i="34" s="1"/>
  <c r="AG17" i="34"/>
  <c r="AG22" i="34"/>
  <c r="AC26" i="34"/>
  <c r="AE26" i="34" s="1"/>
  <c r="AG27" i="34"/>
  <c r="AG31" i="34"/>
  <c r="AC40" i="34"/>
  <c r="AE40" i="34" s="1"/>
  <c r="AG41" i="34"/>
  <c r="AG45" i="34"/>
  <c r="AC54" i="34"/>
  <c r="AE54" i="34" s="1"/>
  <c r="AG55" i="34"/>
  <c r="AG59" i="34"/>
  <c r="AC63" i="34"/>
  <c r="AE63" i="34" s="1"/>
  <c r="AC68" i="34"/>
  <c r="AE68" i="34" s="1"/>
  <c r="AG69" i="34"/>
  <c r="AG73" i="34"/>
  <c r="AC77" i="34"/>
  <c r="AE77" i="34" s="1"/>
  <c r="K11" i="34"/>
  <c r="AC11" i="34" s="1"/>
  <c r="AG21" i="34"/>
  <c r="AC24" i="34"/>
  <c r="AE24" i="34" s="1"/>
  <c r="AG26" i="34"/>
  <c r="AG35" i="34"/>
  <c r="AG40" i="34"/>
  <c r="AG44" i="34"/>
  <c r="AG49" i="34"/>
  <c r="AG54" i="34"/>
  <c r="AG58" i="34"/>
  <c r="AG63" i="34"/>
  <c r="AG68" i="34"/>
  <c r="AG72" i="34"/>
  <c r="AG77" i="34"/>
  <c r="AF74" i="34" s="1"/>
  <c r="AG42" i="34"/>
  <c r="AC18" i="34"/>
  <c r="AC32" i="34"/>
  <c r="AC46" i="34"/>
  <c r="AC60" i="34"/>
  <c r="AC74" i="34"/>
  <c r="AC33" i="34"/>
  <c r="AE33" i="34" s="1"/>
  <c r="AG34" i="34"/>
  <c r="AC47" i="34"/>
  <c r="AE47" i="34" s="1"/>
  <c r="AG48" i="34"/>
  <c r="AC61" i="34"/>
  <c r="AE61" i="34" s="1"/>
  <c r="AG62" i="34"/>
  <c r="AC75" i="34"/>
  <c r="AE75" i="34" s="1"/>
  <c r="AG76" i="34"/>
  <c r="AF32" i="34" l="1"/>
  <c r="AF46" i="34"/>
  <c r="AF39" i="34"/>
  <c r="AF25" i="34"/>
  <c r="AD32" i="34"/>
  <c r="AH32" i="34" s="1"/>
  <c r="AE32" i="34"/>
  <c r="AE67" i="34"/>
  <c r="AD67" i="34"/>
  <c r="AE18" i="34"/>
  <c r="AC19" i="34" s="1"/>
  <c r="AE19" i="34" s="1"/>
  <c r="AC20" i="34" s="1"/>
  <c r="AE20" i="34" s="1"/>
  <c r="AE11" i="34"/>
  <c r="AC12" i="34" s="1"/>
  <c r="AE12" i="34" s="1"/>
  <c r="AC13" i="34" s="1"/>
  <c r="AE13" i="34" s="1"/>
  <c r="AC14" i="34" s="1"/>
  <c r="AE14" i="34" s="1"/>
  <c r="AC15" i="34" s="1"/>
  <c r="AE15" i="34" s="1"/>
  <c r="AD11" i="34"/>
  <c r="AE25" i="34"/>
  <c r="AD25" i="34"/>
  <c r="AH25" i="34" s="1"/>
  <c r="AF60" i="34"/>
  <c r="AE53" i="34"/>
  <c r="AD53" i="34"/>
  <c r="AH53" i="34" s="1"/>
  <c r="AD74" i="34"/>
  <c r="AH74" i="34" s="1"/>
  <c r="AE74" i="34"/>
  <c r="AD60" i="34"/>
  <c r="AE60" i="34"/>
  <c r="AE39" i="34"/>
  <c r="AD39" i="34"/>
  <c r="AH39" i="34" s="1"/>
  <c r="AD46" i="34"/>
  <c r="AH46" i="34" s="1"/>
  <c r="AE46" i="34"/>
  <c r="AH60" i="34" l="1"/>
  <c r="AD18" i="34"/>
  <c r="M74" i="34" l="1"/>
  <c r="N74" i="34" s="1"/>
  <c r="M25" i="34"/>
  <c r="N25" i="34" s="1"/>
  <c r="M53" i="34"/>
  <c r="N53" i="34" s="1"/>
  <c r="M60" i="34"/>
  <c r="N60" i="34" s="1"/>
  <c r="M11" i="34"/>
  <c r="N11" i="34" s="1"/>
  <c r="M39" i="34"/>
  <c r="N39" i="34" s="1"/>
  <c r="M46" i="34"/>
  <c r="N46" i="34" s="1"/>
  <c r="M32" i="34"/>
  <c r="N32" i="34" s="1"/>
  <c r="M18" i="34"/>
  <c r="N18" i="34" s="1"/>
  <c r="M67" i="34"/>
  <c r="N67" i="34" s="1"/>
  <c r="O32" i="34" l="1"/>
  <c r="P32" i="34"/>
  <c r="O46" i="34"/>
  <c r="P46" i="34"/>
  <c r="O39" i="34"/>
  <c r="P39" i="34"/>
  <c r="O11" i="34"/>
  <c r="P11" i="34"/>
  <c r="O60" i="34"/>
  <c r="P60" i="34"/>
  <c r="O53" i="34"/>
  <c r="P53" i="34"/>
  <c r="O67" i="34"/>
  <c r="AG67" i="34" s="1"/>
  <c r="AF67" i="34" s="1"/>
  <c r="AH67" i="34" s="1"/>
  <c r="P67" i="34"/>
  <c r="O25" i="34"/>
  <c r="P25" i="34"/>
  <c r="O18" i="34"/>
  <c r="AG18" i="34" s="1"/>
  <c r="P18" i="34"/>
  <c r="P74" i="34"/>
  <c r="O74" i="34"/>
  <c r="AG11" i="34" l="1"/>
  <c r="AG15" i="34"/>
  <c r="AG19" i="34"/>
  <c r="AG20" i="34" s="1"/>
  <c r="AF18" i="34" s="1"/>
  <c r="AH18" i="34" s="1"/>
  <c r="AG12" i="34" l="1"/>
  <c r="AG13" i="34" s="1"/>
  <c r="AG14" i="34" s="1"/>
  <c r="AF11" i="34" s="1"/>
  <c r="AH11" i="34" s="1"/>
  <c r="Y80" i="32" l="1"/>
  <c r="V80" i="32"/>
  <c r="U80" i="32"/>
  <c r="Y79" i="32"/>
  <c r="V79" i="32"/>
  <c r="AC80" i="32" s="1"/>
  <c r="AE80" i="32" s="1"/>
  <c r="U79" i="32"/>
  <c r="Y78" i="32"/>
  <c r="V78" i="32"/>
  <c r="AC79" i="32" s="1"/>
  <c r="AE79" i="32" s="1"/>
  <c r="U78" i="32"/>
  <c r="Y77" i="32"/>
  <c r="V77" i="32"/>
  <c r="U77" i="32"/>
  <c r="Y76" i="32"/>
  <c r="V76" i="32"/>
  <c r="U76" i="32"/>
  <c r="Y75" i="32"/>
  <c r="V75" i="32"/>
  <c r="U75" i="32"/>
  <c r="AG74" i="32"/>
  <c r="Y74" i="32"/>
  <c r="V74" i="32"/>
  <c r="AC74" i="32" s="1"/>
  <c r="AE74" i="32" s="1"/>
  <c r="U74" i="32"/>
  <c r="M74" i="32"/>
  <c r="N74" i="32" s="1"/>
  <c r="J74" i="32"/>
  <c r="K74" i="32" s="1"/>
  <c r="G74" i="32"/>
  <c r="Y73" i="32"/>
  <c r="V73" i="32"/>
  <c r="U73" i="32"/>
  <c r="Y72" i="32"/>
  <c r="V72" i="32"/>
  <c r="AC73" i="32" s="1"/>
  <c r="AE73" i="32" s="1"/>
  <c r="U72" i="32"/>
  <c r="Y71" i="32"/>
  <c r="V71" i="32"/>
  <c r="AC72" i="32" s="1"/>
  <c r="AE72" i="32" s="1"/>
  <c r="U71" i="32"/>
  <c r="Y70" i="32"/>
  <c r="V70" i="32"/>
  <c r="AC71" i="32" s="1"/>
  <c r="AE71" i="32" s="1"/>
  <c r="U70" i="32"/>
  <c r="Y69" i="32"/>
  <c r="V69" i="32"/>
  <c r="AG71" i="32" s="1"/>
  <c r="U69" i="32"/>
  <c r="Y68" i="32"/>
  <c r="V68" i="32"/>
  <c r="U68" i="32"/>
  <c r="Y67" i="32"/>
  <c r="V67" i="32"/>
  <c r="U67" i="32"/>
  <c r="M67" i="32"/>
  <c r="N67" i="32" s="1"/>
  <c r="K67" i="32"/>
  <c r="J67" i="32"/>
  <c r="G67" i="32"/>
  <c r="Y66" i="32"/>
  <c r="V66" i="32"/>
  <c r="U66" i="32"/>
  <c r="Y65" i="32"/>
  <c r="V65" i="32"/>
  <c r="U65" i="32"/>
  <c r="Y64" i="32"/>
  <c r="V64" i="32"/>
  <c r="AC65" i="32" s="1"/>
  <c r="AE65" i="32" s="1"/>
  <c r="U64" i="32"/>
  <c r="Y63" i="32"/>
  <c r="V63" i="32"/>
  <c r="U63" i="32"/>
  <c r="Y62" i="32"/>
  <c r="V62" i="32"/>
  <c r="U62" i="32"/>
  <c r="Y61" i="32"/>
  <c r="V61" i="32"/>
  <c r="AC62" i="32" s="1"/>
  <c r="AE62" i="32" s="1"/>
  <c r="U61" i="32"/>
  <c r="Y60" i="32"/>
  <c r="V60" i="32"/>
  <c r="AC60" i="32" s="1"/>
  <c r="AE60" i="32" s="1"/>
  <c r="U60" i="32"/>
  <c r="M60" i="32"/>
  <c r="N60" i="32" s="1"/>
  <c r="P60" i="32" s="1"/>
  <c r="K60" i="32"/>
  <c r="J60" i="32"/>
  <c r="G60" i="32"/>
  <c r="Y59" i="32"/>
  <c r="V59" i="32"/>
  <c r="U59" i="32"/>
  <c r="Y58" i="32"/>
  <c r="V58" i="32"/>
  <c r="U58" i="32"/>
  <c r="Y57" i="32"/>
  <c r="V57" i="32"/>
  <c r="U57" i="32"/>
  <c r="Y56" i="32"/>
  <c r="V56" i="32"/>
  <c r="AC57" i="32" s="1"/>
  <c r="AE57" i="32" s="1"/>
  <c r="U56" i="32"/>
  <c r="Y55" i="32"/>
  <c r="V55" i="32"/>
  <c r="AC56" i="32" s="1"/>
  <c r="AE56" i="32" s="1"/>
  <c r="U55" i="32"/>
  <c r="Y54" i="32"/>
  <c r="V54" i="32"/>
  <c r="U54" i="32"/>
  <c r="Y53" i="32"/>
  <c r="V53" i="32"/>
  <c r="U53" i="32"/>
  <c r="M53" i="32"/>
  <c r="N53" i="32" s="1"/>
  <c r="K53" i="32"/>
  <c r="J53" i="32"/>
  <c r="G53" i="32"/>
  <c r="Y52" i="32"/>
  <c r="V52" i="32"/>
  <c r="U52" i="32"/>
  <c r="Y51" i="32"/>
  <c r="V51" i="32"/>
  <c r="U51" i="32"/>
  <c r="Y50" i="32"/>
  <c r="V50" i="32"/>
  <c r="AC51" i="32" s="1"/>
  <c r="AE51" i="32" s="1"/>
  <c r="U50" i="32"/>
  <c r="Y49" i="32"/>
  <c r="V49" i="32"/>
  <c r="U49" i="32"/>
  <c r="Y48" i="32"/>
  <c r="V48" i="32"/>
  <c r="AC49" i="32" s="1"/>
  <c r="AE49" i="32" s="1"/>
  <c r="U48" i="32"/>
  <c r="Y47" i="32"/>
  <c r="V47" i="32"/>
  <c r="U47" i="32"/>
  <c r="Y46" i="32"/>
  <c r="V46" i="32"/>
  <c r="AC46" i="32" s="1"/>
  <c r="U46" i="32"/>
  <c r="M46" i="32"/>
  <c r="N46" i="32" s="1"/>
  <c r="P46" i="32" s="1"/>
  <c r="J46" i="32"/>
  <c r="K46" i="32" s="1"/>
  <c r="G46" i="32"/>
  <c r="Y45" i="32"/>
  <c r="V45" i="32"/>
  <c r="U45" i="32"/>
  <c r="Y44" i="32"/>
  <c r="V44" i="32"/>
  <c r="AC45" i="32" s="1"/>
  <c r="AE45" i="32" s="1"/>
  <c r="U44" i="32"/>
  <c r="Y43" i="32"/>
  <c r="V43" i="32"/>
  <c r="U43" i="32"/>
  <c r="Y42" i="32"/>
  <c r="V42" i="32"/>
  <c r="AC43" i="32" s="1"/>
  <c r="AE43" i="32" s="1"/>
  <c r="U42" i="32"/>
  <c r="Y41" i="32"/>
  <c r="V41" i="32"/>
  <c r="AC42" i="32" s="1"/>
  <c r="AE42" i="32" s="1"/>
  <c r="U41" i="32"/>
  <c r="Y40" i="32"/>
  <c r="V40" i="32"/>
  <c r="U40" i="32"/>
  <c r="Y39" i="32"/>
  <c r="V39" i="32"/>
  <c r="U39" i="32"/>
  <c r="M39" i="32"/>
  <c r="N39" i="32" s="1"/>
  <c r="J39" i="32"/>
  <c r="K39" i="32" s="1"/>
  <c r="G39" i="32"/>
  <c r="Y38" i="32"/>
  <c r="V38" i="32"/>
  <c r="U38" i="32"/>
  <c r="Y37" i="32"/>
  <c r="V37" i="32"/>
  <c r="U37" i="32"/>
  <c r="Y36" i="32"/>
  <c r="V36" i="32"/>
  <c r="AC37" i="32" s="1"/>
  <c r="AE37" i="32" s="1"/>
  <c r="U36" i="32"/>
  <c r="Y35" i="32"/>
  <c r="V35" i="32"/>
  <c r="AC36" i="32" s="1"/>
  <c r="AE36" i="32" s="1"/>
  <c r="U35" i="32"/>
  <c r="Y34" i="32"/>
  <c r="V34" i="32"/>
  <c r="U34" i="32"/>
  <c r="Y33" i="32"/>
  <c r="V33" i="32"/>
  <c r="U33" i="32"/>
  <c r="Y32" i="32"/>
  <c r="V32" i="32"/>
  <c r="U32" i="32"/>
  <c r="M32" i="32"/>
  <c r="N32" i="32" s="1"/>
  <c r="K32" i="32"/>
  <c r="J32" i="32"/>
  <c r="G32" i="32"/>
  <c r="Y31" i="32"/>
  <c r="V31" i="32"/>
  <c r="U31" i="32"/>
  <c r="Y30" i="32"/>
  <c r="V30" i="32"/>
  <c r="AC31" i="32" s="1"/>
  <c r="AE31" i="32" s="1"/>
  <c r="U30" i="32"/>
  <c r="Y29" i="32"/>
  <c r="V29" i="32"/>
  <c r="U29" i="32"/>
  <c r="Y28" i="32"/>
  <c r="V28" i="32"/>
  <c r="U28" i="32"/>
  <c r="Y27" i="32"/>
  <c r="V27" i="32"/>
  <c r="AC28" i="32" s="1"/>
  <c r="AE28" i="32" s="1"/>
  <c r="U27" i="32"/>
  <c r="Y26" i="32"/>
  <c r="V26" i="32"/>
  <c r="U26" i="32"/>
  <c r="Y25" i="32"/>
  <c r="V25" i="32"/>
  <c r="U25" i="32"/>
  <c r="M25" i="32"/>
  <c r="N25" i="32" s="1"/>
  <c r="K25" i="32"/>
  <c r="J25" i="32"/>
  <c r="G25" i="32"/>
  <c r="Y24" i="32"/>
  <c r="V24" i="32"/>
  <c r="U24" i="32"/>
  <c r="Y23" i="32"/>
  <c r="V23" i="32"/>
  <c r="AC24" i="32" s="1"/>
  <c r="AE24" i="32" s="1"/>
  <c r="U23" i="32"/>
  <c r="Y22" i="32"/>
  <c r="V22" i="32"/>
  <c r="AC23" i="32" s="1"/>
  <c r="AE23" i="32" s="1"/>
  <c r="U22" i="32"/>
  <c r="Y21" i="32"/>
  <c r="V21" i="32"/>
  <c r="AC22" i="32" s="1"/>
  <c r="AE22" i="32" s="1"/>
  <c r="U21" i="32"/>
  <c r="Y20" i="32"/>
  <c r="V20" i="32"/>
  <c r="U20" i="32"/>
  <c r="Y19" i="32"/>
  <c r="V19" i="32"/>
  <c r="U19" i="32"/>
  <c r="Y18" i="32"/>
  <c r="V18" i="32"/>
  <c r="U18" i="32"/>
  <c r="M18" i="32"/>
  <c r="N18" i="32" s="1"/>
  <c r="J18" i="32"/>
  <c r="K18" i="32" s="1"/>
  <c r="G18" i="32"/>
  <c r="Y17" i="32"/>
  <c r="V17" i="32"/>
  <c r="AG22" i="32" s="1"/>
  <c r="U17" i="32"/>
  <c r="Y16" i="32"/>
  <c r="V16" i="32"/>
  <c r="U16" i="32"/>
  <c r="Y15" i="32"/>
  <c r="V15" i="32"/>
  <c r="U15" i="32"/>
  <c r="Y14" i="32"/>
  <c r="V14" i="32"/>
  <c r="U14" i="32"/>
  <c r="Y13" i="32"/>
  <c r="V13" i="32"/>
  <c r="U13" i="32"/>
  <c r="Y12" i="32"/>
  <c r="V12" i="32"/>
  <c r="U12" i="32"/>
  <c r="Y11" i="32"/>
  <c r="V11" i="32"/>
  <c r="U11" i="32"/>
  <c r="M11" i="32"/>
  <c r="N11" i="32" s="1"/>
  <c r="K11" i="32"/>
  <c r="J11" i="32"/>
  <c r="G11" i="32"/>
  <c r="AC78" i="32" l="1"/>
  <c r="AE78" i="32" s="1"/>
  <c r="AC76" i="32"/>
  <c r="AE76" i="32" s="1"/>
  <c r="AG80" i="32"/>
  <c r="P74" i="32"/>
  <c r="AC75" i="32"/>
  <c r="AE75" i="32" s="1"/>
  <c r="AC55" i="32"/>
  <c r="AE55" i="32" s="1"/>
  <c r="AG64" i="32"/>
  <c r="AG72" i="32"/>
  <c r="AC58" i="32"/>
  <c r="AE58" i="32" s="1"/>
  <c r="AG60" i="32"/>
  <c r="AG58" i="32"/>
  <c r="AG57" i="32"/>
  <c r="AG52" i="32"/>
  <c r="AG66" i="32"/>
  <c r="AC52" i="32"/>
  <c r="AE52" i="32" s="1"/>
  <c r="AG62" i="32"/>
  <c r="AC66" i="32"/>
  <c r="AE66" i="32" s="1"/>
  <c r="AG50" i="32"/>
  <c r="AC50" i="32"/>
  <c r="AE50" i="32" s="1"/>
  <c r="AC59" i="32"/>
  <c r="AE59" i="32" s="1"/>
  <c r="AC64" i="32"/>
  <c r="AE64" i="32" s="1"/>
  <c r="AC61" i="32"/>
  <c r="AE61" i="32" s="1"/>
  <c r="AC35" i="32"/>
  <c r="AE35" i="32" s="1"/>
  <c r="AC44" i="32"/>
  <c r="AE44" i="32" s="1"/>
  <c r="AG30" i="32"/>
  <c r="AC29" i="32"/>
  <c r="AE29" i="32" s="1"/>
  <c r="AC38" i="32"/>
  <c r="AE38" i="32" s="1"/>
  <c r="AG24" i="32"/>
  <c r="AC32" i="32"/>
  <c r="AC16" i="32"/>
  <c r="AE16" i="32" s="1"/>
  <c r="AG36" i="32"/>
  <c r="AC21" i="32"/>
  <c r="AE21" i="32" s="1"/>
  <c r="AC30" i="32"/>
  <c r="AE30" i="32" s="1"/>
  <c r="AG44" i="32"/>
  <c r="AG43" i="32"/>
  <c r="AC18" i="32"/>
  <c r="AG29" i="32"/>
  <c r="AG38" i="32"/>
  <c r="P25" i="32"/>
  <c r="O25" i="32"/>
  <c r="AG25" i="32" s="1"/>
  <c r="AG26" i="32" s="1"/>
  <c r="AG27" i="32" s="1"/>
  <c r="P32" i="32"/>
  <c r="O32" i="32"/>
  <c r="AG32" i="32" s="1"/>
  <c r="AG33" i="32" s="1"/>
  <c r="AG34" i="32" s="1"/>
  <c r="AE32" i="32"/>
  <c r="AC33" i="32" s="1"/>
  <c r="AE33" i="32" s="1"/>
  <c r="AC34" i="32" s="1"/>
  <c r="AE34" i="32" s="1"/>
  <c r="P39" i="32"/>
  <c r="O39" i="32"/>
  <c r="AC48" i="32"/>
  <c r="AE48" i="32" s="1"/>
  <c r="P11" i="32"/>
  <c r="O11" i="32"/>
  <c r="P18" i="32"/>
  <c r="O18" i="32"/>
  <c r="AG18" i="32" s="1"/>
  <c r="AE46" i="32"/>
  <c r="AC47" i="32" s="1"/>
  <c r="AE47" i="32" s="1"/>
  <c r="P53" i="32"/>
  <c r="O53" i="32"/>
  <c r="P67" i="32"/>
  <c r="O67" i="32"/>
  <c r="AG67" i="32" s="1"/>
  <c r="AG11" i="32"/>
  <c r="AG12" i="32" s="1"/>
  <c r="AG13" i="32" s="1"/>
  <c r="AG14" i="32" s="1"/>
  <c r="AE18" i="32"/>
  <c r="AC19" i="32" s="1"/>
  <c r="AE19" i="32" s="1"/>
  <c r="AC20" i="32" s="1"/>
  <c r="AE20" i="32" s="1"/>
  <c r="AC17" i="32"/>
  <c r="AE17" i="32" s="1"/>
  <c r="AG23" i="32"/>
  <c r="AG28" i="32"/>
  <c r="AG37" i="32"/>
  <c r="AG42" i="32"/>
  <c r="O46" i="32"/>
  <c r="AG46" i="32" s="1"/>
  <c r="AG47" i="32" s="1"/>
  <c r="AG48" i="32" s="1"/>
  <c r="AG51" i="32"/>
  <c r="AG56" i="32"/>
  <c r="O60" i="32"/>
  <c r="AG61" i="32"/>
  <c r="AG65" i="32"/>
  <c r="AC69" i="32"/>
  <c r="AE69" i="32" s="1"/>
  <c r="AG70" i="32"/>
  <c r="O74" i="32"/>
  <c r="AG75" i="32"/>
  <c r="AG79" i="32"/>
  <c r="AC11" i="32"/>
  <c r="AC39" i="32"/>
  <c r="AC53" i="32"/>
  <c r="AC67" i="32"/>
  <c r="AG45" i="32"/>
  <c r="AC54" i="32"/>
  <c r="AE54" i="32" s="1"/>
  <c r="AG55" i="32"/>
  <c r="AG59" i="32"/>
  <c r="AC63" i="32"/>
  <c r="AC68" i="32"/>
  <c r="AE68" i="32" s="1"/>
  <c r="AG69" i="32"/>
  <c r="AG73" i="32"/>
  <c r="AC77" i="32"/>
  <c r="AG78" i="32"/>
  <c r="AG15" i="32"/>
  <c r="AG31" i="32"/>
  <c r="AG17" i="32"/>
  <c r="AC15" i="32"/>
  <c r="AE15" i="32" s="1"/>
  <c r="AG16" i="32"/>
  <c r="AG21" i="32"/>
  <c r="AG35" i="32"/>
  <c r="AG49" i="32"/>
  <c r="AG54" i="32"/>
  <c r="AG63" i="32"/>
  <c r="AF60" i="32" s="1"/>
  <c r="AG68" i="32"/>
  <c r="AG77" i="32"/>
  <c r="AC25" i="32"/>
  <c r="AG39" i="32"/>
  <c r="AG53" i="32"/>
  <c r="AC70" i="32"/>
  <c r="AE70" i="32" s="1"/>
  <c r="AG76" i="32"/>
  <c r="AF74" i="32" l="1"/>
  <c r="AF67" i="32"/>
  <c r="AE25" i="32"/>
  <c r="AC26" i="32" s="1"/>
  <c r="AE26" i="32" s="1"/>
  <c r="AC27" i="32" s="1"/>
  <c r="AE27" i="32" s="1"/>
  <c r="AE67" i="32"/>
  <c r="AD67" i="32"/>
  <c r="AE53" i="32"/>
  <c r="AD53" i="32"/>
  <c r="AD60" i="32"/>
  <c r="AH60" i="32" s="1"/>
  <c r="AE63" i="32"/>
  <c r="AF46" i="32"/>
  <c r="AE39" i="32"/>
  <c r="AC40" i="32" s="1"/>
  <c r="AE40" i="32" s="1"/>
  <c r="AC41" i="32" s="1"/>
  <c r="AE41" i="32" s="1"/>
  <c r="AD39" i="32"/>
  <c r="AD18" i="32"/>
  <c r="AD46" i="32"/>
  <c r="AD32" i="32"/>
  <c r="AD74" i="32"/>
  <c r="AH74" i="32" s="1"/>
  <c r="AE77" i="32"/>
  <c r="AE11" i="32"/>
  <c r="AC12" i="32" s="1"/>
  <c r="AE12" i="32" s="1"/>
  <c r="AC13" i="32" s="1"/>
  <c r="AE13" i="32" s="1"/>
  <c r="AC14" i="32" s="1"/>
  <c r="AE14" i="32" s="1"/>
  <c r="AF32" i="32"/>
  <c r="AF25" i="32"/>
  <c r="AF11" i="32"/>
  <c r="AF53" i="32"/>
  <c r="AG40" i="32"/>
  <c r="AG41" i="32" s="1"/>
  <c r="AG19" i="32"/>
  <c r="AG20" i="32" s="1"/>
  <c r="AH67" i="32" l="1"/>
  <c r="AH32" i="32"/>
  <c r="AF39" i="32"/>
  <c r="AH39" i="32" s="1"/>
  <c r="AH46" i="32"/>
  <c r="AH53" i="32"/>
  <c r="AF18" i="32"/>
  <c r="AH18" i="32" s="1"/>
  <c r="AD11" i="32"/>
  <c r="AH11" i="32" s="1"/>
  <c r="AD25" i="32"/>
  <c r="AH25" i="32" s="1"/>
  <c r="Y74" i="31" l="1"/>
  <c r="V74" i="31"/>
  <c r="U74" i="31"/>
  <c r="Y73" i="31"/>
  <c r="V73" i="31"/>
  <c r="AC74" i="31" s="1"/>
  <c r="AE74" i="31" s="1"/>
  <c r="U73" i="31"/>
  <c r="Y72" i="31"/>
  <c r="V72" i="31"/>
  <c r="AC73" i="31" s="1"/>
  <c r="AE73" i="31" s="1"/>
  <c r="U72" i="31"/>
  <c r="Y71" i="31"/>
  <c r="V71" i="31"/>
  <c r="U71" i="31"/>
  <c r="Y70" i="31"/>
  <c r="V70" i="31"/>
  <c r="U70" i="31"/>
  <c r="Y69" i="31"/>
  <c r="V69" i="31"/>
  <c r="U69" i="31"/>
  <c r="Y68" i="31"/>
  <c r="V68" i="31"/>
  <c r="U68" i="31"/>
  <c r="J68" i="31"/>
  <c r="K68" i="31" s="1"/>
  <c r="G68" i="31"/>
  <c r="Y67" i="31"/>
  <c r="V67" i="31"/>
  <c r="U67" i="31"/>
  <c r="Y66" i="31"/>
  <c r="V66" i="31"/>
  <c r="AC67" i="31" s="1"/>
  <c r="AE67" i="31" s="1"/>
  <c r="U66" i="31"/>
  <c r="Y65" i="31"/>
  <c r="V65" i="31"/>
  <c r="U65" i="31"/>
  <c r="Y64" i="31"/>
  <c r="V64" i="31"/>
  <c r="U64" i="31"/>
  <c r="Y63" i="31"/>
  <c r="V63" i="31"/>
  <c r="U63" i="31"/>
  <c r="Y62" i="31"/>
  <c r="V62" i="31"/>
  <c r="U62" i="31"/>
  <c r="Y61" i="31"/>
  <c r="V61" i="31"/>
  <c r="U61" i="31"/>
  <c r="J61" i="31"/>
  <c r="G61" i="31"/>
  <c r="Y60" i="31"/>
  <c r="V60" i="31"/>
  <c r="U60" i="31"/>
  <c r="Y59" i="31"/>
  <c r="V59" i="31"/>
  <c r="U59" i="31"/>
  <c r="Y58" i="31"/>
  <c r="V58" i="31"/>
  <c r="U58" i="31"/>
  <c r="Y57" i="31"/>
  <c r="V57" i="31"/>
  <c r="U57" i="31"/>
  <c r="Y56" i="31"/>
  <c r="V56" i="31"/>
  <c r="AG58" i="31" s="1"/>
  <c r="U56" i="31"/>
  <c r="Y55" i="31"/>
  <c r="V55" i="31"/>
  <c r="U55" i="31"/>
  <c r="Y54" i="31"/>
  <c r="V54" i="31"/>
  <c r="AC54" i="31" s="1"/>
  <c r="AE54" i="31" s="1"/>
  <c r="U54" i="31"/>
  <c r="J54" i="31"/>
  <c r="K54" i="31" s="1"/>
  <c r="G54" i="31"/>
  <c r="Y53" i="31"/>
  <c r="V53" i="31"/>
  <c r="U53" i="31"/>
  <c r="Y52" i="31"/>
  <c r="V52" i="31"/>
  <c r="U52" i="31"/>
  <c r="Y51" i="31"/>
  <c r="V51" i="31"/>
  <c r="U51" i="31"/>
  <c r="Y50" i="31"/>
  <c r="V50" i="31"/>
  <c r="U50" i="31"/>
  <c r="Y49" i="31"/>
  <c r="V49" i="31"/>
  <c r="U49" i="31"/>
  <c r="Y48" i="31"/>
  <c r="V48" i="31"/>
  <c r="AC49" i="31" s="1"/>
  <c r="AE49" i="31" s="1"/>
  <c r="U48" i="31"/>
  <c r="Y47" i="31"/>
  <c r="V47" i="31"/>
  <c r="U47" i="31"/>
  <c r="J47" i="31"/>
  <c r="K47" i="31" s="1"/>
  <c r="G47" i="31"/>
  <c r="Y46" i="31"/>
  <c r="V46" i="31"/>
  <c r="U46" i="31"/>
  <c r="Y45" i="31"/>
  <c r="V45" i="31"/>
  <c r="U45" i="31"/>
  <c r="Y44" i="31"/>
  <c r="V44" i="31"/>
  <c r="U44" i="31"/>
  <c r="Y43" i="31"/>
  <c r="V43" i="31"/>
  <c r="U43" i="31"/>
  <c r="Y42" i="31"/>
  <c r="V42" i="31"/>
  <c r="AC43" i="31" s="1"/>
  <c r="AE43" i="31" s="1"/>
  <c r="U42" i="31"/>
  <c r="Y41" i="31"/>
  <c r="V41" i="31"/>
  <c r="U41" i="31"/>
  <c r="Y40" i="31"/>
  <c r="V40" i="31"/>
  <c r="U40" i="31"/>
  <c r="I40" i="31"/>
  <c r="J40" i="31" s="1"/>
  <c r="G40" i="31"/>
  <c r="Y39" i="31"/>
  <c r="V39" i="31"/>
  <c r="U39" i="31"/>
  <c r="Y38" i="31"/>
  <c r="V38" i="31"/>
  <c r="AC39" i="31" s="1"/>
  <c r="AE39" i="31" s="1"/>
  <c r="U38" i="31"/>
  <c r="Y37" i="31"/>
  <c r="V37" i="31"/>
  <c r="U37" i="31"/>
  <c r="Y36" i="31"/>
  <c r="V36" i="31"/>
  <c r="AC37" i="31" s="1"/>
  <c r="AE37" i="31" s="1"/>
  <c r="U36" i="31"/>
  <c r="Y35" i="31"/>
  <c r="V35" i="31"/>
  <c r="U35" i="31"/>
  <c r="Y34" i="31"/>
  <c r="V34" i="31"/>
  <c r="U34" i="31"/>
  <c r="Y33" i="31"/>
  <c r="V33" i="31"/>
  <c r="U33" i="31"/>
  <c r="I33" i="31"/>
  <c r="J33" i="31" s="1"/>
  <c r="G33" i="31"/>
  <c r="Y32" i="31"/>
  <c r="V32" i="31"/>
  <c r="U32" i="31"/>
  <c r="Y31" i="31"/>
  <c r="V31" i="31"/>
  <c r="AC32" i="31" s="1"/>
  <c r="AE32" i="31" s="1"/>
  <c r="U31" i="31"/>
  <c r="Y30" i="31"/>
  <c r="V30" i="31"/>
  <c r="U30" i="31"/>
  <c r="Y29" i="31"/>
  <c r="V29" i="31"/>
  <c r="AC30" i="31" s="1"/>
  <c r="AE30" i="31" s="1"/>
  <c r="U29" i="31"/>
  <c r="Y28" i="31"/>
  <c r="V28" i="31"/>
  <c r="U28" i="31"/>
  <c r="Y27" i="31"/>
  <c r="V27" i="31"/>
  <c r="U27" i="31"/>
  <c r="Y26" i="31"/>
  <c r="V26" i="31"/>
  <c r="U26" i="31"/>
  <c r="I26" i="31"/>
  <c r="J26" i="31" s="1"/>
  <c r="G26" i="31"/>
  <c r="Y25" i="31"/>
  <c r="V25" i="31"/>
  <c r="U25" i="31"/>
  <c r="Y24" i="31"/>
  <c r="V24" i="31"/>
  <c r="U24" i="31"/>
  <c r="Y23" i="31"/>
  <c r="V23" i="31"/>
  <c r="U23" i="31"/>
  <c r="Y22" i="31"/>
  <c r="V22" i="31"/>
  <c r="AC23" i="31" s="1"/>
  <c r="AE23" i="31" s="1"/>
  <c r="U22" i="31"/>
  <c r="Y21" i="31"/>
  <c r="V21" i="31"/>
  <c r="AC22" i="31" s="1"/>
  <c r="AE22" i="31" s="1"/>
  <c r="U21" i="31"/>
  <c r="Y20" i="31"/>
  <c r="V20" i="31"/>
  <c r="U20" i="31"/>
  <c r="Y19" i="31"/>
  <c r="V19" i="31"/>
  <c r="U19" i="31"/>
  <c r="I19" i="31"/>
  <c r="J19" i="31" s="1"/>
  <c r="G19" i="31"/>
  <c r="Y18" i="31"/>
  <c r="V18" i="31"/>
  <c r="U18" i="31"/>
  <c r="Y17" i="31"/>
  <c r="V17" i="31"/>
  <c r="U17" i="31"/>
  <c r="Y16" i="31"/>
  <c r="V16" i="31"/>
  <c r="U16" i="31"/>
  <c r="Y15" i="31"/>
  <c r="V15" i="31"/>
  <c r="U15" i="31"/>
  <c r="Y14" i="31"/>
  <c r="V14" i="31"/>
  <c r="U14" i="31"/>
  <c r="Y13" i="31"/>
  <c r="V13" i="31"/>
  <c r="U13" i="31"/>
  <c r="Y12" i="31"/>
  <c r="V12" i="31"/>
  <c r="U12" i="31"/>
  <c r="Y11" i="31"/>
  <c r="V11" i="31"/>
  <c r="U11" i="31"/>
  <c r="J11" i="31"/>
  <c r="K11" i="31" s="1"/>
  <c r="G11" i="31"/>
  <c r="AC25" i="31" l="1"/>
  <c r="AE25" i="31" s="1"/>
  <c r="AG46" i="31"/>
  <c r="AG37" i="31"/>
  <c r="AG74" i="31"/>
  <c r="AC60" i="31"/>
  <c r="AE60" i="31" s="1"/>
  <c r="AG30" i="31"/>
  <c r="AG51" i="31"/>
  <c r="AG31" i="31"/>
  <c r="AC44" i="31"/>
  <c r="AE44" i="31" s="1"/>
  <c r="AC51" i="31"/>
  <c r="AE51" i="31" s="1"/>
  <c r="AG65" i="31"/>
  <c r="AG52" i="31"/>
  <c r="AG56" i="31"/>
  <c r="AG72" i="31"/>
  <c r="AG44" i="31"/>
  <c r="AC56" i="31"/>
  <c r="AE56" i="31" s="1"/>
  <c r="AG24" i="31"/>
  <c r="AG36" i="31"/>
  <c r="AC45" i="31"/>
  <c r="AE45" i="31" s="1"/>
  <c r="AC52" i="31"/>
  <c r="AE52" i="31" s="1"/>
  <c r="AC58" i="31"/>
  <c r="AE58" i="31" s="1"/>
  <c r="AC65" i="31"/>
  <c r="AE65" i="31" s="1"/>
  <c r="AC24" i="31"/>
  <c r="AE24" i="31" s="1"/>
  <c r="AG25" i="31"/>
  <c r="AC31" i="31"/>
  <c r="AE31" i="31" s="1"/>
  <c r="AC38" i="31"/>
  <c r="AE38" i="31" s="1"/>
  <c r="AC55" i="31"/>
  <c r="AE55" i="31" s="1"/>
  <c r="AG68" i="31"/>
  <c r="AC72" i="31"/>
  <c r="AE72" i="31" s="1"/>
  <c r="AC50" i="31"/>
  <c r="AE50" i="31" s="1"/>
  <c r="AG66" i="31"/>
  <c r="AC36" i="31"/>
  <c r="AE36" i="31" s="1"/>
  <c r="AC46" i="31"/>
  <c r="AE46" i="31" s="1"/>
  <c r="AC53" i="31"/>
  <c r="AE53" i="31" s="1"/>
  <c r="AC59" i="31"/>
  <c r="AE59" i="31" s="1"/>
  <c r="AG60" i="31"/>
  <c r="AC66" i="31"/>
  <c r="AE66" i="31" s="1"/>
  <c r="AC70" i="31"/>
  <c r="AE70" i="31" s="1"/>
  <c r="AC17" i="31"/>
  <c r="AE17" i="31" s="1"/>
  <c r="AG17" i="31"/>
  <c r="AC16" i="31"/>
  <c r="AE16" i="31" s="1"/>
  <c r="AG23" i="31"/>
  <c r="K40" i="31"/>
  <c r="AC40" i="31" s="1"/>
  <c r="K19" i="31"/>
  <c r="AC19" i="31" s="1"/>
  <c r="K26" i="31"/>
  <c r="AC26" i="31" s="1"/>
  <c r="AC15" i="31"/>
  <c r="AE15" i="31" s="1"/>
  <c r="AG16" i="31"/>
  <c r="AC18" i="31"/>
  <c r="AE18" i="31" s="1"/>
  <c r="K33" i="31"/>
  <c r="AC33" i="31" s="1"/>
  <c r="AG45" i="31"/>
  <c r="AG50" i="31"/>
  <c r="AG55" i="31"/>
  <c r="AG59" i="31"/>
  <c r="AC63" i="31"/>
  <c r="AE63" i="31" s="1"/>
  <c r="AG64" i="31"/>
  <c r="AG69" i="31"/>
  <c r="AG73" i="31"/>
  <c r="AG39" i="31"/>
  <c r="AC47" i="31"/>
  <c r="AG54" i="31"/>
  <c r="K61" i="31"/>
  <c r="AC61" i="31" s="1"/>
  <c r="AC14" i="31"/>
  <c r="AE14" i="31" s="1"/>
  <c r="AG15" i="31"/>
  <c r="AG18" i="31"/>
  <c r="AC48" i="31"/>
  <c r="AE48" i="31" s="1"/>
  <c r="AG49" i="31"/>
  <c r="AG53" i="31"/>
  <c r="AC57" i="31"/>
  <c r="AC62" i="31"/>
  <c r="AE62" i="31" s="1"/>
  <c r="AG63" i="31"/>
  <c r="AG67" i="31"/>
  <c r="AC71" i="31"/>
  <c r="AE71" i="31" s="1"/>
  <c r="AG38" i="31"/>
  <c r="AG14" i="31"/>
  <c r="AG32" i="31"/>
  <c r="AG43" i="31"/>
  <c r="AG48" i="31"/>
  <c r="AG57" i="31"/>
  <c r="AG62" i="31"/>
  <c r="AG71" i="31"/>
  <c r="AG22" i="31"/>
  <c r="AG47" i="31"/>
  <c r="AC68" i="31"/>
  <c r="AC11" i="31"/>
  <c r="AC64" i="31"/>
  <c r="AE64" i="31" s="1"/>
  <c r="AC69" i="31"/>
  <c r="AE69" i="31" s="1"/>
  <c r="AG70" i="31"/>
  <c r="AF68" i="31" l="1"/>
  <c r="AF47" i="31"/>
  <c r="AE61" i="31"/>
  <c r="AD61" i="31"/>
  <c r="AE33" i="31"/>
  <c r="AC34" i="31" s="1"/>
  <c r="AE34" i="31" s="1"/>
  <c r="AC35" i="31" s="1"/>
  <c r="AE35" i="31" s="1"/>
  <c r="AE40" i="31"/>
  <c r="AC41" i="31" s="1"/>
  <c r="AE41" i="31" s="1"/>
  <c r="AC42" i="31" s="1"/>
  <c r="AE42" i="31" s="1"/>
  <c r="AE19" i="31"/>
  <c r="AC20" i="31" s="1"/>
  <c r="AE20" i="31" s="1"/>
  <c r="AC21" i="31" s="1"/>
  <c r="AE21" i="31" s="1"/>
  <c r="AF54" i="31"/>
  <c r="AE47" i="31"/>
  <c r="AD47" i="31"/>
  <c r="AD54" i="31"/>
  <c r="AE57" i="31"/>
  <c r="AE11" i="31"/>
  <c r="AC12" i="31" s="1"/>
  <c r="AE12" i="31" s="1"/>
  <c r="AC13" i="31" s="1"/>
  <c r="AE13" i="31" s="1"/>
  <c r="AD68" i="31"/>
  <c r="AH68" i="31" s="1"/>
  <c r="AE68" i="31"/>
  <c r="AE26" i="31"/>
  <c r="AC27" i="31" s="1"/>
  <c r="AE27" i="31" s="1"/>
  <c r="AC28" i="31" s="1"/>
  <c r="AE28" i="31" s="1"/>
  <c r="AC29" i="31" s="1"/>
  <c r="AE29" i="31" s="1"/>
  <c r="AH47" i="31" l="1"/>
  <c r="AD11" i="31"/>
  <c r="AH54" i="31"/>
  <c r="AD26" i="31"/>
  <c r="AD40" i="31"/>
  <c r="AD33" i="31"/>
  <c r="AD19" i="31"/>
  <c r="M68" i="31" l="1"/>
  <c r="N68" i="31" s="1"/>
  <c r="M61" i="31"/>
  <c r="N61" i="31" s="1"/>
  <c r="M54" i="31"/>
  <c r="N54" i="31" s="1"/>
  <c r="M33" i="31"/>
  <c r="N33" i="31" s="1"/>
  <c r="M47" i="31"/>
  <c r="N47" i="31" s="1"/>
  <c r="M40" i="31"/>
  <c r="N40" i="31" s="1"/>
  <c r="M11" i="31"/>
  <c r="N11" i="31" s="1"/>
  <c r="M26" i="31"/>
  <c r="N26" i="31" s="1"/>
  <c r="M19" i="31"/>
  <c r="N19" i="31" s="1"/>
  <c r="O40" i="31" l="1"/>
  <c r="AG40" i="31" s="1"/>
  <c r="P40" i="31"/>
  <c r="P47" i="31"/>
  <c r="O47" i="31"/>
  <c r="O33" i="31"/>
  <c r="AG33" i="31" s="1"/>
  <c r="P33" i="31"/>
  <c r="O54" i="31"/>
  <c r="P54" i="31"/>
  <c r="O61" i="31"/>
  <c r="AG61" i="31" s="1"/>
  <c r="AF61" i="31" s="1"/>
  <c r="AH61" i="31" s="1"/>
  <c r="P61" i="31"/>
  <c r="O19" i="31"/>
  <c r="AG19" i="31" s="1"/>
  <c r="P19" i="31"/>
  <c r="P11" i="31"/>
  <c r="O11" i="31"/>
  <c r="AG11" i="31" s="1"/>
  <c r="O26" i="31"/>
  <c r="AG26" i="31" s="1"/>
  <c r="P26" i="31"/>
  <c r="P68" i="31"/>
  <c r="O68" i="31"/>
  <c r="AG12" i="31" l="1"/>
  <c r="AG13" i="31" s="1"/>
  <c r="AG34" i="31"/>
  <c r="AG35" i="31" s="1"/>
  <c r="AG20" i="31"/>
  <c r="AG21" i="31" s="1"/>
  <c r="AG27" i="31"/>
  <c r="AG28" i="31" s="1"/>
  <c r="AG29" i="31" s="1"/>
  <c r="AF26" i="31" s="1"/>
  <c r="AH26" i="31" s="1"/>
  <c r="AG41" i="31"/>
  <c r="AG42" i="31" s="1"/>
  <c r="AF40" i="31" l="1"/>
  <c r="AH40" i="31" s="1"/>
  <c r="AF19" i="31"/>
  <c r="AH19" i="31" s="1"/>
  <c r="AF33" i="31"/>
  <c r="AH33" i="31" s="1"/>
  <c r="AF11" i="31"/>
  <c r="AH11" i="31" s="1"/>
  <c r="Y80" i="30" l="1"/>
  <c r="V80" i="30"/>
  <c r="U80" i="30"/>
  <c r="Y79" i="30"/>
  <c r="V79" i="30"/>
  <c r="U79" i="30"/>
  <c r="Y78" i="30"/>
  <c r="V78" i="30"/>
  <c r="AC79" i="30" s="1"/>
  <c r="AE79" i="30" s="1"/>
  <c r="U78" i="30"/>
  <c r="Y77" i="30"/>
  <c r="V77" i="30"/>
  <c r="U77" i="30"/>
  <c r="Y76" i="30"/>
  <c r="V76" i="30"/>
  <c r="AC77" i="30" s="1"/>
  <c r="AE77" i="30" s="1"/>
  <c r="U76" i="30"/>
  <c r="Y75" i="30"/>
  <c r="V75" i="30"/>
  <c r="AC76" i="30" s="1"/>
  <c r="AE76" i="30" s="1"/>
  <c r="U75" i="30"/>
  <c r="AG74" i="30"/>
  <c r="Y74" i="30"/>
  <c r="V74" i="30"/>
  <c r="U74" i="30"/>
  <c r="J74" i="30"/>
  <c r="K74" i="30" s="1"/>
  <c r="G74" i="30"/>
  <c r="Y73" i="30"/>
  <c r="V73" i="30"/>
  <c r="U73" i="30"/>
  <c r="Y72" i="30"/>
  <c r="V72" i="30"/>
  <c r="AC73" i="30" s="1"/>
  <c r="AE73" i="30" s="1"/>
  <c r="U72" i="30"/>
  <c r="Y71" i="30"/>
  <c r="V71" i="30"/>
  <c r="AC72" i="30" s="1"/>
  <c r="AE72" i="30" s="1"/>
  <c r="U71" i="30"/>
  <c r="Y70" i="30"/>
  <c r="V70" i="30"/>
  <c r="AC71" i="30" s="1"/>
  <c r="AE71" i="30" s="1"/>
  <c r="U70" i="30"/>
  <c r="Y69" i="30"/>
  <c r="V69" i="30"/>
  <c r="U69" i="30"/>
  <c r="Y68" i="30"/>
  <c r="V68" i="30"/>
  <c r="U68" i="30"/>
  <c r="Y67" i="30"/>
  <c r="V67" i="30"/>
  <c r="AG67" i="30" s="1"/>
  <c r="U67" i="30"/>
  <c r="J67" i="30"/>
  <c r="K67" i="30" s="1"/>
  <c r="G67" i="30"/>
  <c r="Y66" i="30"/>
  <c r="V66" i="30"/>
  <c r="U66" i="30"/>
  <c r="Y65" i="30"/>
  <c r="V65" i="30"/>
  <c r="U65" i="30"/>
  <c r="Y64" i="30"/>
  <c r="V64" i="30"/>
  <c r="AC65" i="30" s="1"/>
  <c r="AE65" i="30" s="1"/>
  <c r="U64" i="30"/>
  <c r="Y63" i="30"/>
  <c r="V63" i="30"/>
  <c r="U63" i="30"/>
  <c r="Y62" i="30"/>
  <c r="V62" i="30"/>
  <c r="AG64" i="30" s="1"/>
  <c r="U62" i="30"/>
  <c r="AC61" i="30"/>
  <c r="AE61" i="30" s="1"/>
  <c r="Y61" i="30"/>
  <c r="V61" i="30"/>
  <c r="U61" i="30"/>
  <c r="AC60" i="30"/>
  <c r="AE60" i="30" s="1"/>
  <c r="Y60" i="30"/>
  <c r="V60" i="30"/>
  <c r="AG62" i="30" s="1"/>
  <c r="U60" i="30"/>
  <c r="J60" i="30"/>
  <c r="K60" i="30" s="1"/>
  <c r="G60" i="30"/>
  <c r="Y59" i="30"/>
  <c r="V59" i="30"/>
  <c r="U59" i="30"/>
  <c r="Y58" i="30"/>
  <c r="V58" i="30"/>
  <c r="AC59" i="30" s="1"/>
  <c r="AE59" i="30" s="1"/>
  <c r="U58" i="30"/>
  <c r="Y57" i="30"/>
  <c r="V57" i="30"/>
  <c r="U57" i="30"/>
  <c r="Y56" i="30"/>
  <c r="V56" i="30"/>
  <c r="AC57" i="30" s="1"/>
  <c r="AE57" i="30" s="1"/>
  <c r="U56" i="30"/>
  <c r="Y55" i="30"/>
  <c r="V55" i="30"/>
  <c r="U55" i="30"/>
  <c r="Y54" i="30"/>
  <c r="V54" i="30"/>
  <c r="AC55" i="30" s="1"/>
  <c r="AE55" i="30" s="1"/>
  <c r="U54" i="30"/>
  <c r="Y53" i="30"/>
  <c r="V53" i="30"/>
  <c r="U53" i="30"/>
  <c r="J53" i="30"/>
  <c r="K53" i="30" s="1"/>
  <c r="G53" i="30"/>
  <c r="Y52" i="30"/>
  <c r="V52" i="30"/>
  <c r="U52" i="30"/>
  <c r="Y51" i="30"/>
  <c r="V51" i="30"/>
  <c r="AC52" i="30" s="1"/>
  <c r="AE52" i="30" s="1"/>
  <c r="U51" i="30"/>
  <c r="Y50" i="30"/>
  <c r="V50" i="30"/>
  <c r="U50" i="30"/>
  <c r="Y49" i="30"/>
  <c r="V49" i="30"/>
  <c r="AC50" i="30" s="1"/>
  <c r="AE50" i="30" s="1"/>
  <c r="U49" i="30"/>
  <c r="Y48" i="30"/>
  <c r="V48" i="30"/>
  <c r="AC49" i="30" s="1"/>
  <c r="AE49" i="30" s="1"/>
  <c r="U48" i="30"/>
  <c r="Y47" i="30"/>
  <c r="V47" i="30"/>
  <c r="U47" i="30"/>
  <c r="Y46" i="30"/>
  <c r="V46" i="30"/>
  <c r="AG52" i="30" s="1"/>
  <c r="U46" i="30"/>
  <c r="J46" i="30"/>
  <c r="K46" i="30" s="1"/>
  <c r="G46" i="30"/>
  <c r="Y45" i="30"/>
  <c r="V45" i="30"/>
  <c r="AG50" i="30" s="1"/>
  <c r="U45" i="30"/>
  <c r="Y44" i="30"/>
  <c r="V44" i="30"/>
  <c r="U44" i="30"/>
  <c r="Y43" i="30"/>
  <c r="V43" i="30"/>
  <c r="AC44" i="30" s="1"/>
  <c r="AE44" i="30" s="1"/>
  <c r="U43" i="30"/>
  <c r="Y42" i="30"/>
  <c r="V42" i="30"/>
  <c r="U42" i="30"/>
  <c r="Y41" i="30"/>
  <c r="V41" i="30"/>
  <c r="AC42" i="30" s="1"/>
  <c r="AE42" i="30" s="1"/>
  <c r="U41" i="30"/>
  <c r="Y40" i="30"/>
  <c r="V40" i="30"/>
  <c r="U40" i="30"/>
  <c r="Y39" i="30"/>
  <c r="V39" i="30"/>
  <c r="U39" i="30"/>
  <c r="J39" i="30"/>
  <c r="K39" i="30" s="1"/>
  <c r="G39" i="30"/>
  <c r="Y38" i="30"/>
  <c r="V38" i="30"/>
  <c r="U38" i="30"/>
  <c r="Y37" i="30"/>
  <c r="V37" i="30"/>
  <c r="AC38" i="30" s="1"/>
  <c r="AE38" i="30" s="1"/>
  <c r="U37" i="30"/>
  <c r="Y36" i="30"/>
  <c r="V36" i="30"/>
  <c r="AC37" i="30" s="1"/>
  <c r="AE37" i="30" s="1"/>
  <c r="U36" i="30"/>
  <c r="Y35" i="30"/>
  <c r="V35" i="30"/>
  <c r="AC36" i="30" s="1"/>
  <c r="AE36" i="30" s="1"/>
  <c r="U35" i="30"/>
  <c r="Y34" i="30"/>
  <c r="V34" i="30"/>
  <c r="U34" i="30"/>
  <c r="Y33" i="30"/>
  <c r="V33" i="30"/>
  <c r="U33" i="30"/>
  <c r="Y32" i="30"/>
  <c r="V32" i="30"/>
  <c r="U32" i="30"/>
  <c r="J32" i="30"/>
  <c r="K32" i="30" s="1"/>
  <c r="G32" i="30"/>
  <c r="Y31" i="30"/>
  <c r="V31" i="30"/>
  <c r="U31" i="30"/>
  <c r="Y30" i="30"/>
  <c r="V30" i="30"/>
  <c r="AC31" i="30" s="1"/>
  <c r="AE31" i="30" s="1"/>
  <c r="U30" i="30"/>
  <c r="Y29" i="30"/>
  <c r="V29" i="30"/>
  <c r="AC30" i="30" s="1"/>
  <c r="AE30" i="30" s="1"/>
  <c r="U29" i="30"/>
  <c r="Y28" i="30"/>
  <c r="V28" i="30"/>
  <c r="AC29" i="30" s="1"/>
  <c r="AE29" i="30" s="1"/>
  <c r="U28" i="30"/>
  <c r="Y27" i="30"/>
  <c r="V27" i="30"/>
  <c r="U27" i="30"/>
  <c r="Y26" i="30"/>
  <c r="V26" i="30"/>
  <c r="U26" i="30"/>
  <c r="Y25" i="30"/>
  <c r="V25" i="30"/>
  <c r="U25" i="30"/>
  <c r="J25" i="30"/>
  <c r="K25" i="30" s="1"/>
  <c r="G25" i="30"/>
  <c r="Y24" i="30"/>
  <c r="V24" i="30"/>
  <c r="U24" i="30"/>
  <c r="Y23" i="30"/>
  <c r="V23" i="30"/>
  <c r="U23" i="30"/>
  <c r="Y22" i="30"/>
  <c r="V22" i="30"/>
  <c r="AC23" i="30" s="1"/>
  <c r="AE23" i="30" s="1"/>
  <c r="U22" i="30"/>
  <c r="Y21" i="30"/>
  <c r="V21" i="30"/>
  <c r="U21" i="30"/>
  <c r="Y20" i="30"/>
  <c r="V20" i="30"/>
  <c r="AC21" i="30" s="1"/>
  <c r="AE21" i="30" s="1"/>
  <c r="U20" i="30"/>
  <c r="Y19" i="30"/>
  <c r="V19" i="30"/>
  <c r="U19" i="30"/>
  <c r="Y18" i="30"/>
  <c r="V18" i="30"/>
  <c r="AG24" i="30" s="1"/>
  <c r="U18" i="30"/>
  <c r="K18" i="30"/>
  <c r="J18" i="30"/>
  <c r="G18" i="30"/>
  <c r="Y17" i="30"/>
  <c r="V17" i="30"/>
  <c r="U17" i="30"/>
  <c r="Y16" i="30"/>
  <c r="V16" i="30"/>
  <c r="U16" i="30"/>
  <c r="Y15" i="30"/>
  <c r="V15" i="30"/>
  <c r="U15" i="30"/>
  <c r="Y14" i="30"/>
  <c r="V14" i="30"/>
  <c r="U14" i="30"/>
  <c r="Y13" i="30"/>
  <c r="V13" i="30"/>
  <c r="AC17" i="30" s="1"/>
  <c r="AE17" i="30" s="1"/>
  <c r="U13" i="30"/>
  <c r="Y12" i="30"/>
  <c r="V12" i="30"/>
  <c r="AC16" i="30" s="1"/>
  <c r="AE16" i="30" s="1"/>
  <c r="U12" i="30"/>
  <c r="Y11" i="30"/>
  <c r="V11" i="30"/>
  <c r="AG15" i="30" s="1"/>
  <c r="U11" i="30"/>
  <c r="K11" i="30"/>
  <c r="J11" i="30"/>
  <c r="G11" i="30"/>
  <c r="AC51" i="30" l="1"/>
  <c r="AE51" i="30" s="1"/>
  <c r="AC58" i="30"/>
  <c r="AE58" i="30" s="1"/>
  <c r="AC66" i="30"/>
  <c r="AE66" i="30" s="1"/>
  <c r="AG71" i="30"/>
  <c r="AG58" i="30"/>
  <c r="AC62" i="30"/>
  <c r="AE62" i="30" s="1"/>
  <c r="AC56" i="30"/>
  <c r="AE56" i="30" s="1"/>
  <c r="AC64" i="30"/>
  <c r="AE64" i="30" s="1"/>
  <c r="AG80" i="30"/>
  <c r="AC80" i="30"/>
  <c r="AE80" i="30" s="1"/>
  <c r="AG57" i="30"/>
  <c r="AG63" i="30"/>
  <c r="AC78" i="30"/>
  <c r="AE78" i="30" s="1"/>
  <c r="AG66" i="30"/>
  <c r="AG72" i="30"/>
  <c r="AC22" i="30"/>
  <c r="AE22" i="30" s="1"/>
  <c r="AG36" i="30"/>
  <c r="AG43" i="30"/>
  <c r="AG23" i="30"/>
  <c r="AG30" i="30"/>
  <c r="AC28" i="30"/>
  <c r="AE28" i="30" s="1"/>
  <c r="AC35" i="30"/>
  <c r="AE35" i="30" s="1"/>
  <c r="AC45" i="30"/>
  <c r="AE45" i="30" s="1"/>
  <c r="AG22" i="30"/>
  <c r="AG29" i="30"/>
  <c r="AG38" i="30"/>
  <c r="AC43" i="30"/>
  <c r="AE43" i="30" s="1"/>
  <c r="AG14" i="30"/>
  <c r="AG28" i="30"/>
  <c r="AG37" i="30"/>
  <c r="AG42" i="30"/>
  <c r="AG51" i="30"/>
  <c r="AG56" i="30"/>
  <c r="AG61" i="30"/>
  <c r="AG65" i="30"/>
  <c r="AC69" i="30"/>
  <c r="AE69" i="30" s="1"/>
  <c r="AG70" i="30"/>
  <c r="AG75" i="30"/>
  <c r="AG79" i="30"/>
  <c r="AC11" i="30"/>
  <c r="AC25" i="30"/>
  <c r="AC39" i="30"/>
  <c r="AC53" i="30"/>
  <c r="AG60" i="30"/>
  <c r="AC67" i="30"/>
  <c r="AG17" i="30"/>
  <c r="AG31" i="30"/>
  <c r="AG45" i="30"/>
  <c r="AC54" i="30"/>
  <c r="AE54" i="30" s="1"/>
  <c r="AG55" i="30"/>
  <c r="AG59" i="30"/>
  <c r="AC63" i="30"/>
  <c r="AC68" i="30"/>
  <c r="AE68" i="30" s="1"/>
  <c r="AG69" i="30"/>
  <c r="AG73" i="30"/>
  <c r="AG78" i="30"/>
  <c r="AC15" i="30"/>
  <c r="AE15" i="30" s="1"/>
  <c r="AG16" i="30"/>
  <c r="AG21" i="30"/>
  <c r="AC24" i="30"/>
  <c r="AE24" i="30" s="1"/>
  <c r="AG35" i="30"/>
  <c r="AG44" i="30"/>
  <c r="AG49" i="30"/>
  <c r="AG54" i="30"/>
  <c r="AG68" i="30"/>
  <c r="AG77" i="30"/>
  <c r="AC18" i="30"/>
  <c r="AC32" i="30"/>
  <c r="AC46" i="30"/>
  <c r="AG53" i="30"/>
  <c r="AC74" i="30"/>
  <c r="AC14" i="30"/>
  <c r="AE14" i="30" s="1"/>
  <c r="AC70" i="30"/>
  <c r="AE70" i="30" s="1"/>
  <c r="AC75" i="30"/>
  <c r="AE75" i="30" s="1"/>
  <c r="AG76" i="30"/>
  <c r="AF53" i="30" l="1"/>
  <c r="AF67" i="30"/>
  <c r="AF74" i="30"/>
  <c r="AD60" i="30"/>
  <c r="AE63" i="30"/>
  <c r="AD74" i="30"/>
  <c r="AH74" i="30" s="1"/>
  <c r="AE74" i="30"/>
  <c r="AE39" i="30"/>
  <c r="AC40" i="30" s="1"/>
  <c r="AE40" i="30" s="1"/>
  <c r="AC41" i="30" s="1"/>
  <c r="AE41" i="30" s="1"/>
  <c r="AE53" i="30"/>
  <c r="AD53" i="30"/>
  <c r="AH53" i="30" s="1"/>
  <c r="AE46" i="30"/>
  <c r="AC47" i="30" s="1"/>
  <c r="AE47" i="30" s="1"/>
  <c r="AC48" i="30" s="1"/>
  <c r="AE48" i="30" s="1"/>
  <c r="AE25" i="30"/>
  <c r="AC26" i="30" s="1"/>
  <c r="AE26" i="30" s="1"/>
  <c r="AC27" i="30" s="1"/>
  <c r="AE27" i="30" s="1"/>
  <c r="AE32" i="30"/>
  <c r="AC33" i="30" s="1"/>
  <c r="AE33" i="30" s="1"/>
  <c r="AC34" i="30" s="1"/>
  <c r="AE34" i="30" s="1"/>
  <c r="AE67" i="30"/>
  <c r="AD67" i="30"/>
  <c r="AE18" i="30"/>
  <c r="AC19" i="30" s="1"/>
  <c r="AE19" i="30" s="1"/>
  <c r="AC20" i="30" s="1"/>
  <c r="AE20" i="30" s="1"/>
  <c r="AF60" i="30"/>
  <c r="AE11" i="30"/>
  <c r="AC12" i="30" s="1"/>
  <c r="AE12" i="30" s="1"/>
  <c r="AC13" i="30" s="1"/>
  <c r="AE13" i="30" s="1"/>
  <c r="AH67" i="30" l="1"/>
  <c r="AD39" i="30"/>
  <c r="AD11" i="30"/>
  <c r="AD32" i="30"/>
  <c r="AD25" i="30"/>
  <c r="AD18" i="30"/>
  <c r="AD46" i="30"/>
  <c r="AH60" i="30"/>
  <c r="M18" i="30" l="1"/>
  <c r="N18" i="30" s="1"/>
  <c r="M67" i="30"/>
  <c r="N67" i="30" s="1"/>
  <c r="M53" i="30"/>
  <c r="N53" i="30" s="1"/>
  <c r="M39" i="30"/>
  <c r="N39" i="30" s="1"/>
  <c r="M74" i="30"/>
  <c r="N74" i="30" s="1"/>
  <c r="M25" i="30"/>
  <c r="N25" i="30" s="1"/>
  <c r="M60" i="30"/>
  <c r="N60" i="30" s="1"/>
  <c r="M11" i="30"/>
  <c r="N11" i="30" s="1"/>
  <c r="M46" i="30"/>
  <c r="N46" i="30" s="1"/>
  <c r="M32" i="30"/>
  <c r="N32" i="30" s="1"/>
  <c r="P11" i="30" l="1"/>
  <c r="O11" i="30"/>
  <c r="AG11" i="30" s="1"/>
  <c r="P60" i="30"/>
  <c r="O60" i="30"/>
  <c r="P18" i="30"/>
  <c r="O18" i="30"/>
  <c r="P25" i="30"/>
  <c r="O25" i="30"/>
  <c r="AG25" i="30" s="1"/>
  <c r="P39" i="30"/>
  <c r="O39" i="30"/>
  <c r="AG39" i="30" s="1"/>
  <c r="O46" i="30"/>
  <c r="AG46" i="30" s="1"/>
  <c r="P46" i="30"/>
  <c r="P74" i="30"/>
  <c r="O74" i="30"/>
  <c r="P53" i="30"/>
  <c r="O53" i="30"/>
  <c r="P32" i="30"/>
  <c r="O32" i="30"/>
  <c r="P67" i="30"/>
  <c r="O67" i="30"/>
  <c r="AG20" i="30" l="1"/>
  <c r="AG18" i="30"/>
  <c r="AG26" i="30"/>
  <c r="AG27" i="30" s="1"/>
  <c r="AG47" i="30"/>
  <c r="AG48" i="30" s="1"/>
  <c r="AG34" i="30"/>
  <c r="AG32" i="30"/>
  <c r="AG40" i="30"/>
  <c r="AG41" i="30" s="1"/>
  <c r="AG12" i="30"/>
  <c r="AG13" i="30" s="1"/>
  <c r="AF39" i="30" l="1"/>
  <c r="AH39" i="30" s="1"/>
  <c r="AG33" i="30"/>
  <c r="AF32" i="30" s="1"/>
  <c r="AH32" i="30" s="1"/>
  <c r="AF46" i="30"/>
  <c r="AH46" i="30" s="1"/>
  <c r="AF11" i="30"/>
  <c r="AH11" i="30" s="1"/>
  <c r="AF25" i="30"/>
  <c r="AH25" i="30" s="1"/>
  <c r="AG19" i="30"/>
  <c r="AF18" i="30" s="1"/>
  <c r="AH18" i="30" s="1"/>
  <c r="M74" i="36" l="1"/>
  <c r="N74" i="36" s="1"/>
  <c r="M53" i="36"/>
  <c r="N53" i="36" s="1"/>
  <c r="M46" i="36"/>
  <c r="N46" i="36" s="1"/>
  <c r="M39" i="36"/>
  <c r="N39" i="36" s="1"/>
  <c r="M32" i="36"/>
  <c r="N32" i="36" s="1"/>
  <c r="M60" i="36"/>
  <c r="N60" i="36" s="1"/>
  <c r="M25" i="36"/>
  <c r="M11" i="36"/>
  <c r="N11" i="36" s="1"/>
  <c r="M18" i="36"/>
  <c r="N18" i="36" s="1"/>
  <c r="M67" i="36"/>
  <c r="N67" i="36" s="1"/>
  <c r="O11" i="36" l="1"/>
  <c r="AG11" i="36" s="1"/>
  <c r="P11" i="36"/>
  <c r="O60" i="36"/>
  <c r="P60" i="36"/>
  <c r="P32" i="36"/>
  <c r="O32" i="36"/>
  <c r="O39" i="36"/>
  <c r="P39" i="36"/>
  <c r="P46" i="36"/>
  <c r="O46" i="36"/>
  <c r="O67" i="36"/>
  <c r="AG67" i="36" s="1"/>
  <c r="AF67" i="36" s="1"/>
  <c r="AH67" i="36" s="1"/>
  <c r="P67" i="36"/>
  <c r="O53" i="36"/>
  <c r="P53" i="36"/>
  <c r="O18" i="36"/>
  <c r="AG18" i="36" s="1"/>
  <c r="P18" i="36"/>
  <c r="P74" i="36"/>
  <c r="O74" i="36"/>
  <c r="AG19" i="36" l="1"/>
  <c r="AG20" i="36" s="1"/>
  <c r="AG12" i="36"/>
  <c r="AG13" i="36" s="1"/>
  <c r="AF11" i="36" l="1"/>
  <c r="AH11" i="36" s="1"/>
  <c r="AF18" i="36"/>
  <c r="AH18"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M18" authorId="0" shapeId="0" xr:uid="{B7C82683-E257-4078-B7F0-9199B706CAC5}">
      <text>
        <r>
          <rPr>
            <b/>
            <sz val="18"/>
            <color indexed="81"/>
            <rFont val="Tahoma"/>
            <family val="2"/>
          </rPr>
          <t>Autor:</t>
        </r>
        <r>
          <rPr>
            <sz val="18"/>
            <color indexed="81"/>
            <rFont val="Tahoma"/>
            <family val="2"/>
          </rPr>
          <t xml:space="preserve">
Aplica a la Brigada (verificar la hoja de plan de acción </t>
        </r>
      </text>
    </comment>
  </commentList>
</comments>
</file>

<file path=xl/sharedStrings.xml><?xml version="1.0" encoding="utf-8"?>
<sst xmlns="http://schemas.openxmlformats.org/spreadsheetml/2006/main" count="4045" uniqueCount="1048">
  <si>
    <t>FUERZAS MILITARES DE COLOMBIA
EJÉRCITO NACIONAL</t>
  </si>
  <si>
    <t>NUMERO</t>
  </si>
  <si>
    <t>NOMBRE DEL RIESGO</t>
  </si>
  <si>
    <t>PROCESO RESPONSABLE</t>
  </si>
  <si>
    <t>Adquisición de Bienes y Servicios</t>
  </si>
  <si>
    <t>Gestión Acción Integral</t>
  </si>
  <si>
    <t>Gestión Documental</t>
  </si>
  <si>
    <t>Gestión Presupuestal</t>
  </si>
  <si>
    <t>Producción de Inteligencia y Contrainteligencia Militar</t>
  </si>
  <si>
    <t>Administración de Talento Humano</t>
  </si>
  <si>
    <t>Gestión Jurídica Integral</t>
  </si>
  <si>
    <t>Planeamiento Logístico</t>
  </si>
  <si>
    <t>Transparencia Institucional</t>
  </si>
  <si>
    <t>Planeación Estratégica</t>
  </si>
  <si>
    <t>Gestión Fiscal</t>
  </si>
  <si>
    <t>Gestión de Relaciones Internacionales</t>
  </si>
  <si>
    <t>Gestión de Comunicaciones Estratégicas</t>
  </si>
  <si>
    <t>Gestión de Inspección</t>
  </si>
  <si>
    <t>Posibilidad de afectación  reputacional y/o económica por la desactualización de la normatividad de los procesos, procedimientos, formatos y/o directivas, en la elaboración de documentos bajo los lineamientos emitidos por el Ejército Nacional.</t>
  </si>
  <si>
    <t>Posibilidad de afectación reputacional y/o económica por la desactualización de la normatividad de los procesos, procedimientos, formatos y/o directivas, en la elaboración de documentos bajo los lineamientos emitidos por el Ejército Nacional.</t>
  </si>
  <si>
    <t>Gestión de Tecnologías y Sistemas de Información C5</t>
  </si>
  <si>
    <t>Análisis, Control y Gestión Operacional</t>
  </si>
  <si>
    <t xml:space="preserve">                                     
                                      </t>
  </si>
  <si>
    <t>MINISTERIO DE DEFENSA NACIONAL</t>
  </si>
  <si>
    <t>ADMINISTRACIÓN DE RIESGOS</t>
  </si>
  <si>
    <t>COMANDO GENERAL DE LAS FUERZAS</t>
  </si>
  <si>
    <t>EJÉRCITO NACIONAL</t>
  </si>
  <si>
    <t>Unidad o Dependencia</t>
  </si>
  <si>
    <t>Objetivo:</t>
  </si>
  <si>
    <t>Planear, implementar, verificar y controlar las políticas institucionales, directrices y lineamientos referentes a la gestión del Talento Humano, con el fin de fortalecer el desarrollo integral del Hombre y su Familia.</t>
  </si>
  <si>
    <t>Alcance:</t>
  </si>
  <si>
    <t>Identificación del riesgo</t>
  </si>
  <si>
    <t>Análisis del riesgo inherente</t>
  </si>
  <si>
    <t>Evaluación del riesgo - Valoración de los controles</t>
  </si>
  <si>
    <t>Evaluación del riesgo - Nivel del riesgo residual</t>
  </si>
  <si>
    <t>Plan de Acción</t>
  </si>
  <si>
    <t>Indicador Asociado</t>
  </si>
  <si>
    <t xml:space="preserve">Referencia </t>
  </si>
  <si>
    <t>Proceso</t>
  </si>
  <si>
    <t>Objetivo Estratégico</t>
  </si>
  <si>
    <t>Impacto</t>
  </si>
  <si>
    <t>Descripción del Riesgo</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</si>
  <si>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</si>
  <si>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</si>
  <si>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</si>
  <si>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</si>
  <si>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</si>
  <si>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</si>
  <si>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</si>
  <si>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</si>
  <si>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</si>
  <si>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</si>
  <si>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Afectación</t>
  </si>
  <si>
    <t>Atributos</t>
  </si>
  <si>
    <t>Probabilidad Residual</t>
  </si>
  <si>
    <t>Probabilidad Residual Final</t>
  </si>
  <si>
    <t>Impacto Residual Final</t>
  </si>
  <si>
    <t>Zona de Riesgo Final</t>
  </si>
  <si>
    <t>Tratamiento</t>
  </si>
  <si>
    <t>Responsable</t>
  </si>
  <si>
    <t>Estado</t>
  </si>
  <si>
    <t>Acción</t>
  </si>
  <si>
    <t xml:space="preserve">Complemento </t>
  </si>
  <si>
    <t>Tipo</t>
  </si>
  <si>
    <t>Implementación</t>
  </si>
  <si>
    <t>Calificación</t>
  </si>
  <si>
    <t>Documentación</t>
  </si>
  <si>
    <t>Frecuencia</t>
  </si>
  <si>
    <t>Evidencia</t>
  </si>
  <si>
    <t>R1</t>
  </si>
  <si>
    <t>9. Consolidar la gestión del talento humano transversalizando políticas de genero</t>
  </si>
  <si>
    <t>Posibilidad de Afectación Reputacional</t>
  </si>
  <si>
    <t>debido a la mala elaboración de documentos bajo los lineamientos emitidos por el Ejército Nacional.</t>
  </si>
  <si>
    <t>Legitimidad</t>
  </si>
  <si>
    <t>El Oficial de Evaluación y Seguimiento del Departamento de Personal (CEDE1)</t>
  </si>
  <si>
    <t>Preventivo</t>
  </si>
  <si>
    <t>Manual</t>
  </si>
  <si>
    <t>Documentado</t>
  </si>
  <si>
    <t>Continua</t>
  </si>
  <si>
    <t>Con Registro</t>
  </si>
  <si>
    <t>Aceptar</t>
  </si>
  <si>
    <t>En desarrollo</t>
  </si>
  <si>
    <t>verifica el seguimiento trimestral a los planes institucionales emitidos por el departamento, de acuerdo a los lineamientos, políticas y directrices enmarcados en el procedimiento P-JEMPP-CEDE1-248 "Planificar y emitir políticas institucionales, lineamientos, y directrices para la Administración de Talento Humano"</t>
  </si>
  <si>
    <t>R2</t>
  </si>
  <si>
    <t>R3</t>
  </si>
  <si>
    <t>R4</t>
  </si>
  <si>
    <t>R5</t>
  </si>
  <si>
    <t>R6</t>
  </si>
  <si>
    <t>R7</t>
  </si>
  <si>
    <t>R8</t>
  </si>
  <si>
    <t>DEPARTAMENTO DE PLANEACIÓN</t>
  </si>
  <si>
    <t>1. Contribuir a la defensa de la soberanía e integridad territorial y el orden constitucional.</t>
  </si>
  <si>
    <t xml:space="preserve">     El riesgo afecta la imagen de la entidad con algunos usuarios de relevancia frente al logro de los objetivos</t>
  </si>
  <si>
    <t xml:space="preserve">Reducir </t>
  </si>
  <si>
    <t>Detectivo</t>
  </si>
  <si>
    <t>6. Fortalecer la estructura organizacional, procesos, capacidades y prácticas de gestión.</t>
  </si>
  <si>
    <t>Posibilidad de Afectación Económica y Reputacional</t>
  </si>
  <si>
    <t>en la elaboración de documentos bajo los lineamientos emitidos por el Ejército Nacional.</t>
  </si>
  <si>
    <t>2. Contribuir a la mitigación de fenómenos de inseguridad y amenazas</t>
  </si>
  <si>
    <t>No aplica</t>
  </si>
  <si>
    <t>Posibilidad de efectos dañoso sobre recursos públicos</t>
  </si>
  <si>
    <t>Riesgo Fiscal</t>
  </si>
  <si>
    <t>Análisis Control y Gestión Operacional</t>
  </si>
  <si>
    <t>Ejecución y Administración de procesos</t>
  </si>
  <si>
    <t xml:space="preserve">     El riesgo afecta la imagen de alguna área de la organización</t>
  </si>
  <si>
    <t>Seguimiento operacional</t>
  </si>
  <si>
    <t>por la desactualización de la normatividad de los procesos, procedimientos, formatos y/o directivas</t>
  </si>
  <si>
    <t>debido a alta rotación en el personal de almacenistas y jefes de inventario, que dificulta el control de los activos.</t>
  </si>
  <si>
    <t xml:space="preserve">por las fallas en la identificación de las necesidades para la creación de las especificaciones técnicas de un bien o servicio </t>
  </si>
  <si>
    <t>Posibilidad de Afectación Reputacional y Económica</t>
  </si>
  <si>
    <t>por la desactualización de la normatividad de los procesos, procedimientos, formatos y/o directivas,</t>
  </si>
  <si>
    <t>Revisar la alineación estratégica normativa empleada para el Subsistema Logístico</t>
  </si>
  <si>
    <t>Gestión de expedición de Certificados de Disponibilidad Presupuestal y de solicitudes de asignación presupuestal</t>
  </si>
  <si>
    <t>Efectuar capacitaciones sobre normatividad vigente para Planeación, adquisición y operación Logística</t>
  </si>
  <si>
    <t>debido a falencias en el seguimiento y control de planes, procesos, procedimientos, instructivos y  metodologías para las reclamaciones por siniestros.</t>
  </si>
  <si>
    <t xml:space="preserve">Adquisiciones de Bienes y Servicios </t>
  </si>
  <si>
    <t xml:space="preserve">     Entre 100 y 500 SMLMV </t>
  </si>
  <si>
    <t>Presupuesto contratado por las unidades ordenadoras del gasto</t>
  </si>
  <si>
    <t>Posibilidad de efectos dañoso sobre intereses patrimoniales de naturaleza publica</t>
  </si>
  <si>
    <t>El Director de Comercio Exterior o su delegado,</t>
  </si>
  <si>
    <t>Departamento de Comunicaciones CEDE6</t>
  </si>
  <si>
    <t>Desarrollar la planeación, ejecución y evaluación de tareas, técnicas, tácticas y procedimientos operacionales y administrativos con el fin de brindar herramientas tecnológicas de los Componentes C5 (Comando y Control, Comunicaciones, Cómputo y Ciberdefensa) a las unidades militares del Ejército Nacional.</t>
  </si>
  <si>
    <t>Gestión Tecnologías y Sistemas de Información C5</t>
  </si>
  <si>
    <t>El Oficial de Comunicaciones (o quien haga sus veces) de la División, Brigada,  Fuerza de Despliegue Rápido, Fuerza de Tarea, Batallón, Comando Funcional, Comando de Apoyo</t>
  </si>
  <si>
    <t>Seguridad de la Información</t>
  </si>
  <si>
    <t>Emitir y difundir boletines con las  directrices y políticas vigentes de Seguridad de la información del Componente C5.</t>
  </si>
  <si>
    <t>Director de Prospectiva e Innovación C5  -DIPIC, articulando esfuerzos con el Batallón de Ciberdefensa y Ciberseguridad – (BACCI)</t>
  </si>
  <si>
    <t>Difundir información relacionada con las directrices y políticas vigentes de Seguridad de la información del Componente C5.</t>
  </si>
  <si>
    <t>El Oficial de Comunicaciones (o quien haga sus veces) de la División, Brigada, Batallón,   Fuerza de Despliegue Rápido, Fuerza de Tarea, Comando Funcional, Comando de Apoyo, Oficina Asesora del Comandante y Segundo Comandante del Ejército Nacional.</t>
  </si>
  <si>
    <t>El Comandante del  Comando de Apoyo de Combate de Contrainteligencia Militar (CACIM)</t>
  </si>
  <si>
    <t>Nombramiento comité de seguridad de la información (REF. DIR.PERM. 0221/2017)</t>
  </si>
  <si>
    <t>Comandante de División, Brigada,  Fuerza de Despliegue Rápido, Fuerza de Tarea, Batallón (sus equivalentes).</t>
  </si>
  <si>
    <t>Designar oficial-suboficial - civil  con funciones adicionales de "Gestión de tecnologías y sistemas de información C5"</t>
  </si>
  <si>
    <t>por las fallas en los sistemas de seguridad digital institucionales</t>
  </si>
  <si>
    <t>Unidades que cuenten con la administración de plataformas y/o sistemas de información, del componente C5,</t>
  </si>
  <si>
    <t>Unidades que cuenten con la administración de plataformas y/o sistemas de información, infraestructura tecnológica, etc.. del componente C5,</t>
  </si>
  <si>
    <t>Unidades que administren la seguridad de los medios removibles de los equipos del componente C5,</t>
  </si>
  <si>
    <t>por las fallas en los sistemas de información y/o equipos del componente C5 institucionales,</t>
  </si>
  <si>
    <t>Enviar informe a unidad designada por el Comando de Apoyo Operacional de Comunicaciones y Ciberdefensa (CAOCC), el consolidado de las tecnologías del componente C5 que cuenta la unidad, la gestión de incidentes y el porcentaje de disponibilidad que se tuvo.</t>
  </si>
  <si>
    <t>Unidades que cuenten con tecnologías del componente C5 que requieran disponibilidad continua.</t>
  </si>
  <si>
    <t>debido al inadecuado seguimiento de los lineamientos emitidos por el Ejército Nacional.</t>
  </si>
  <si>
    <t>Realizar mesa de trabajo de análisis de los procedimientos del Proceso de "Gestión de Tecnologías y Sistemas de Información C5"</t>
  </si>
  <si>
    <t>Comando de Apoyo Operacional de Comunicaciones y Ciberdefensa (CAOCC), articulando esfuerzos institucionales con las unidades que ejecutan los procedimientos</t>
  </si>
  <si>
    <t>Suministrar  a unidad designada por el Comando de Apoyo Operacional de Comunicaciones y Ciberdefensa (CAOCC) insumos de efectos, impactos y recomendaciones de los procedimientos que la unidad ejecute, del Proceso de "Gestión de Tecnologías y Sistemas de Información C5"</t>
  </si>
  <si>
    <t>Director DITRI, Director DIDEC, Director DIMOD</t>
  </si>
  <si>
    <t>Comandante COTEF</t>
  </si>
  <si>
    <t xml:space="preserve">verifica semestralmente el diligenciamiento del Formulario Único de Reporte de Avance a la Gestión (FURAG) de acuerdo con el Decreto 1499 de 2017, </t>
  </si>
  <si>
    <t xml:space="preserve">
con la finalidad de tener un reporte claro del avance dejando como evidencia un acta de reunión.
</t>
  </si>
  <si>
    <t>Con la finalidad de mejorar y hacer un continuo direccionamiento dejando como evidencia Lecciones aprendidas, acción de mejora, informe, boletín</t>
  </si>
  <si>
    <t>Jefe de Departamento de Gestión Fiscal</t>
  </si>
  <si>
    <t>Oficial de evaluación y seguimiento DIADA</t>
  </si>
  <si>
    <t>trimestral</t>
  </si>
  <si>
    <t xml:space="preserve">verifica semestralmente el cumplimiento  de las capacitaciones de acuerdo al  cronograma del plan de trabajo de la vigencia </t>
  </si>
  <si>
    <t>para fortalecimiento del desempeño fiscal en la función administrativa de Ejercito, dejando como evidencia  acta de capacitación y la evaluación respectiva</t>
  </si>
  <si>
    <t>Oficial Fenecimiento DISFI</t>
  </si>
  <si>
    <t>Conocimiento de la normatividad Gestión Fiscal</t>
  </si>
  <si>
    <t>verifica trimestralmente la estructuración y emisión de lineamientos en temas de gestión fiscal de acuerdo al plan de trabajo establecido para la vigencia</t>
  </si>
  <si>
    <t>con el fin de dar cumplimiento a los principios de la función administrativa y el desempeño fiscal dejando como evidencia informe</t>
  </si>
  <si>
    <t>4. Afianzar la unidad de esfuerzo interinstitucionales en apoyo al desarrollo integral y sostenible de los territorios.</t>
  </si>
  <si>
    <t>Comando de Ingenieros - Diseño de Proyectos de Ingenieros Militares</t>
  </si>
  <si>
    <t>Emitir directrices y definir soluciones constructivas y de mantenimiento que sean técnicas, funcionales y económicamente realizables para las necesidades de infraestructura y bases militares de la Fuerza.</t>
  </si>
  <si>
    <t>Inicia con la emisión de lineamientos y culmina con la entrega de paquetes técnicos de los proyectos a ejecutar. Aplica a los proyectos de mantenimiento, construcción de infraestructura y bases militares que desarrolla la Sección C10 del Comando de Ingenieros. Aplica a las siguientes unidades:
1. Departamento de Ingenieros Militares – CEDE10
2. Comando de Ingenieros – COING</t>
  </si>
  <si>
    <t>Diseño de Proyectos de Ingenieros Militares</t>
  </si>
  <si>
    <t>por desactualización de la normatividad de los procesos, procedimientos, formatos y/o directivas</t>
  </si>
  <si>
    <t>Emisión de Directrices Departamento de Ingenieros</t>
  </si>
  <si>
    <t xml:space="preserve">     Entre 10 y 50 SMLMV </t>
  </si>
  <si>
    <t>Departamento Jurídico Integral</t>
  </si>
  <si>
    <t xml:space="preserve">El proceso inicia con la implementación de directrices y políticas en materia jurídica y finaliza con la adopción de acciones correctivas, preventivas y de mejora. 
Se aplica por parte del Departamento Jurídico Integral, Directores del Departamento Jurídico Integral (Dirección de Derecho Operacional y Derechos Humanos - DIDOH, Dirección de Negocios Generales - DINEG, Dirección de Apoyo a la Transición - DATRA, Dirección de Planeación y Políticas Jurídicas - DIPOJ, Dirección de Defensa Jurídica Integral - DIDEF, Dirección de Difusión, Promoción y Prevención - DIDIP, Oficial Evaluación y Seguimiento del CEDE11), así como la Dirección de Asuntos Disciplinarios y Administrativos del Ejército Nacional (DADAE), Oficina de Asuntos Disciplinarios y Administrativos (OADAS), Jefes de Estado Mayor de las Unidades del escalón táctico, Divisiones, Brigadas y Batallones, Oficiales Jurídicos Militares y Oficiales DDHH de las Escuelas. </t>
  </si>
  <si>
    <t>7. Fortalecer el respeto por los DDHH y DIH en el marco del desarrollo de operaciones militares.</t>
  </si>
  <si>
    <t xml:space="preserve">     El riesgo afecta la imagen de la entidad a nivel nacional, con efecto publicitarios sostenible a nivel país</t>
  </si>
  <si>
    <t>mensual</t>
  </si>
  <si>
    <t>Consolidación mensual estadísticas de estado de las investigaciones de acuerdo a los lineamientos emitidos por el Comando Superior</t>
  </si>
  <si>
    <t>en la elaboración de documentos bajo los lineamientos emitidos por el Ejército Nacional</t>
  </si>
  <si>
    <t xml:space="preserve"> Implementar un boletín en el cual se relaciona información de orden jurídico de interés para la Fuerza.</t>
  </si>
  <si>
    <t xml:space="preserve">El Director de Planeación y Políticas Jurídicas - DIPOJ, </t>
  </si>
  <si>
    <t xml:space="preserve">Gestión Documental </t>
  </si>
  <si>
    <t xml:space="preserve">Oficial de Gestión Documental/ suboficial de Gestión Documental/ Divisiones/Brigadas/ Batallones/Escuelas </t>
  </si>
  <si>
    <t>Correctivo</t>
  </si>
  <si>
    <t>Automático</t>
  </si>
  <si>
    <t>C1</t>
  </si>
  <si>
    <t>C2</t>
  </si>
  <si>
    <t>C3</t>
  </si>
  <si>
    <t>C4</t>
  </si>
  <si>
    <t>C5</t>
  </si>
  <si>
    <t>Sin Documentar</t>
  </si>
  <si>
    <t>Desarrolla actividades que promuevan la gestión del conocimiento al interior de la Dirección y verifica anualmente (o en un periodo de tiempo menor si es necesario) los cambios en los lineamientos del Gobierno Nacional y el Sector Defensa  de acuerdo a la Directiva permanente de Planeamiento Estratégico 00191/2017</t>
  </si>
  <si>
    <t xml:space="preserve">Verifica Anualmente la pertinencia de actualizar o derogar  las directivas permanentes para Diseño y desarrollo de los Comité de Revisión Estratégica e Innovación y Articulación del Planeamiento por Capacidades en la Fuerza de acuerdo a la Directiva permanente de Planeamiento Estratégico 00191/2017 </t>
  </si>
  <si>
    <t xml:space="preserve">Valida Trimestralmente el diseño del material de difusión de las actividades relacionados con Transformación Institucional De acuerdo a la Directiva permanente de Planeamiento Estratégico 00191/2017 </t>
  </si>
  <si>
    <t>RIESGOS DE LEGITIMIDAD DEL EJÉRCITO NACIONAL VIGENCIA 2025</t>
  </si>
  <si>
    <t>Gestión de Calidad</t>
  </si>
  <si>
    <t>Gestión Educación Militar</t>
  </si>
  <si>
    <t>Estandarización</t>
  </si>
  <si>
    <t>Posibilidad de Afectación Económica y Reputacional  por la desactualización de la normatividad de los procesos, procedimientos, formatos y/o directivas  en la elaboración de documentos bajo los lineamientos emitidos por el Ejército Nacional.</t>
  </si>
  <si>
    <t>Posibilidad de Afectación Reputacional y Económica por desactualización de la normatividad de los procesos, procedimientos, formatos y/o directivas en elaboración de documentos bajo los lineamientos emitidos por el Ejército Nacional</t>
  </si>
  <si>
    <t>Posibilidad de Afectación Reputacional y Económica por la desactualización de la normatividad de los procesos, procedimientos, formatos y/o directivas en la elaboración  de documentos bajo los lineamientos emitidos por el Ejército Nacional.</t>
  </si>
  <si>
    <t>Posibilidad de Afectación Reputacional por la desactualización de la normatividad de los procesos, procedimientos, formatos y/o directivas, debido al inadecuado seguimiento de los lineamientos emitidos por el Ejército Nacional.</t>
  </si>
  <si>
    <t>Posibilidad de Afectación reputacional y/o económica por la desactualización de la normatividad interna vigente de los procesos, procedimientos, formatos y/o directivas en la elaboración de documentos bajo los lineamientos emitidos por el Ejército Nacional</t>
  </si>
  <si>
    <t>Posibilidad de Afectación Reputacional y Económica  por la desactualización de la normatividad de los procesos, procedimientos, formatos y/o directivas, en la elaboración de documentos bajo los lineamientos emitidos por el Ejército Nacional.</t>
  </si>
  <si>
    <t>Posibilidad de Afectación Reputacional y Económica por la desactualización de la normatividad de los procesos, procedimientos, formatos y/o directivas debido a la elaboración inadecuada de documentos bajo los lineamientos emitidos por el Ejército Nacional.</t>
  </si>
  <si>
    <t>Posibilidad de Afectación Reputacional y Económica por desactualización de la normatividad de los procesos, procedimientos, formatos y/o directivas en la elaboración de documentos bajo los lineamientos emitidos por el Ejército Nacional.</t>
  </si>
  <si>
    <r>
      <t xml:space="preserve">Pág. </t>
    </r>
    <r>
      <rPr>
        <sz val="14"/>
        <color rgb="FF000000"/>
        <rFont val="Arial"/>
        <family val="2"/>
      </rPr>
      <t>1 de 1</t>
    </r>
    <r>
      <rPr>
        <b/>
        <sz val="14"/>
        <color rgb="FF000000"/>
        <rFont val="Arial"/>
        <family val="2"/>
      </rPr>
      <t xml:space="preserve">
</t>
    </r>
  </si>
  <si>
    <r>
      <t xml:space="preserve">Código: </t>
    </r>
    <r>
      <rPr>
        <sz val="14"/>
        <color rgb="FF000000"/>
        <rFont val="Arial"/>
        <family val="2"/>
      </rPr>
      <t>FO-CEDE5-DIGEC-487</t>
    </r>
  </si>
  <si>
    <r>
      <t xml:space="preserve">Versión: </t>
    </r>
    <r>
      <rPr>
        <sz val="14"/>
        <color rgb="FF000000"/>
        <rFont val="Arial"/>
        <family val="2"/>
      </rPr>
      <t>13</t>
    </r>
  </si>
  <si>
    <r>
      <t>Fecha de Emisión:</t>
    </r>
    <r>
      <rPr>
        <b/>
        <sz val="14"/>
        <color rgb="FFFF0000"/>
        <rFont val="Arial"/>
        <family val="2"/>
      </rPr>
      <t xml:space="preserve"> </t>
    </r>
    <r>
      <rPr>
        <sz val="14"/>
        <color rgb="FF000000"/>
        <rFont val="Arial"/>
        <family val="2"/>
      </rPr>
      <t>2024-09-18</t>
    </r>
  </si>
  <si>
    <r>
      <t xml:space="preserve">Seguimiento, Monitoreo y Verificación de los Controles
</t>
    </r>
    <r>
      <rPr>
        <sz val="11"/>
        <color rgb="FF000000"/>
        <rFont val="Arial Narrow"/>
        <family val="2"/>
      </rPr>
      <t>(diligenciar hoja seguimiento control</t>
    </r>
    <r>
      <rPr>
        <b/>
        <sz val="11"/>
        <color rgb="FF000000"/>
        <rFont val="Arial Narrow"/>
        <family val="2"/>
      </rPr>
      <t>)</t>
    </r>
  </si>
  <si>
    <r>
      <t>Seguimiento, Monitoreo y Verificación de las Acciones
(</t>
    </r>
    <r>
      <rPr>
        <sz val="11"/>
        <color rgb="FF000000"/>
        <rFont val="Arial Narrow"/>
        <family val="2"/>
      </rPr>
      <t>diligenciar hoja Plan de Acciones</t>
    </r>
    <r>
      <rPr>
        <b/>
        <sz val="11"/>
        <color rgb="FF000000"/>
        <rFont val="Arial Narrow"/>
        <family val="2"/>
      </rPr>
      <t>)</t>
    </r>
  </si>
  <si>
    <r>
      <t>Causa Inmediata
(</t>
    </r>
    <r>
      <rPr>
        <sz val="11"/>
        <color rgb="FF000000"/>
        <rFont val="Arial Narrow"/>
        <family val="2"/>
      </rPr>
      <t xml:space="preserve">Inicia con la palabra </t>
    </r>
    <r>
      <rPr>
        <b/>
        <sz val="11"/>
        <color rgb="FF000000"/>
        <rFont val="Arial Narrow"/>
        <family val="2"/>
      </rPr>
      <t>por)</t>
    </r>
  </si>
  <si>
    <r>
      <t>Causa Raíz
(</t>
    </r>
    <r>
      <rPr>
        <sz val="11"/>
        <color rgb="FF000000"/>
        <rFont val="Arial Narrow"/>
        <family val="2"/>
      </rPr>
      <t xml:space="preserve">Inicia con </t>
    </r>
    <r>
      <rPr>
        <b/>
        <sz val="11"/>
        <color rgb="FF000000"/>
        <rFont val="Arial Narrow"/>
        <family val="2"/>
      </rPr>
      <t>debido a)</t>
    </r>
  </si>
  <si>
    <t>No. Acción</t>
  </si>
  <si>
    <t>Descripción de la Acción</t>
  </si>
  <si>
    <t xml:space="preserve">El Oficial de Evaluación y Seguimiento del Departamento de Personal (CEDE1) </t>
  </si>
  <si>
    <t>verifica el cumplimiento semestral a los lineamientos, políticas y directrices enmarcados en el procedimiento P-JEMPP-CEDE1-248 "Planificar y emitir políticas institucionales, lineamientos, y directrices para la Administración de Talento Humano"</t>
  </si>
  <si>
    <t>R9</t>
  </si>
  <si>
    <t>R10</t>
  </si>
  <si>
    <t>verifica el seguimiento trimestral a los planes institucionales emitidos por el departamento, de acuerdo a los lineamientos, políticas y directrices enmarcados en el procedimiento P-JEMPP-CEDE1-248 "Planificar y emitir políticas institucionales, lineamientos y directrices para la Administración de Talento Humano",</t>
  </si>
  <si>
    <t>ESTE RIESGO NO SE PUBLICA DE ACUERDO A LA LEY ESTATUTARIA 1621 DEL 17 DE ABRIL DEL 2013 POR SU CLASIFICACIÓN RESERVADA.
SE PUEDE CONSULTAR EN EL CEDE 2</t>
  </si>
  <si>
    <t xml:space="preserve">Departamento de Operaciones </t>
  </si>
  <si>
    <t>Diseñar y ejecutar los planes y políticas operacionales  del Ejército Nacional, teniendo en cuenta los lineamientos emitidos por el Comando Superior según viabilidad y enfoque operacional de los Escalones Tácticos Divisiones, Brigadas y Batallones; implementando nuevas estrategias, con el fin de lograr el cumplimiento de los objetivos institucionales en los que contribuye el proceso de operaciones.</t>
  </si>
  <si>
    <t>Inicia con el diseño de políticas y formulación del plan de campaña, planes operacionales y órdenes de operaciones en los Escalones Tácticos Divisiones, Brigadas y Batallones, con el fin de mantener el direccionamiento, seguimiento, análisis y evaluación por parte de cada unidad.</t>
  </si>
  <si>
    <t>Por inconsistencias en la elaboración de los planes y políticas operacionales</t>
  </si>
  <si>
    <t xml:space="preserve">Debido al desconocimiento de la doctrina de operaciones </t>
  </si>
  <si>
    <t>c1</t>
  </si>
  <si>
    <t>El  Director de Planes Operacionales,  Oficial de Operaciones  D3- Oficial de Operaciones  B3</t>
  </si>
  <si>
    <t xml:space="preserve">verifica trimestralmente  el cumplimiento de los lineamientos del diseño y  elaboración  de planes operacionales de acuerdo a la estrategia  y  políticas de Comando y a la doctrina militar vigente </t>
  </si>
  <si>
    <t xml:space="preserve"> con la finalidad de mantener actualizado al personal que se desempeña en la sección de operaciones. En caso de identificar falencias en la elaboración de los planes se realizará una capacitación, dejando como soporte documental actas de reunión y/o informe.</t>
  </si>
  <si>
    <t>A1</t>
  </si>
  <si>
    <t xml:space="preserve">Verifica trimestralmente  el cumplimiento de los lineamientos del diseño y  elaboración  de planes operacionales de acuerdo a la estrategia  y  políticas de Comando y a la doctrina militar vigente </t>
  </si>
  <si>
    <t xml:space="preserve">El  Director de Planes Operacionales,  Oficial de Operaciones  D3- Oficial de Operaciones  B3 </t>
  </si>
  <si>
    <t>Seguimiento a planes de operaciones</t>
  </si>
  <si>
    <t>c2</t>
  </si>
  <si>
    <t xml:space="preserve">El  Director de Planes Operacionales,  Oficial de Operaciones  D3- Oficial de Operaciones  B3  </t>
  </si>
  <si>
    <t>verifica semestralmente el cumplimiento de la difusión del  plan de campaña vigente de acuerdo a la orden emitida por el Comando Superior,</t>
  </si>
  <si>
    <t>con la finalidad de que el personal conozca los nuevos lineamientos y políticas del Escalón Superior para las Escuelas de Formación, Estados Mayores de los Escalones Tácticos a nivel División y Brigada. En caso de no realizar la difusión de forma presencial se utilizará medios tecnológicos (virtual), dejando como evidencia las actas de capacitación.</t>
  </si>
  <si>
    <t>c3</t>
  </si>
  <si>
    <t>El  Director de Planes Operacionales, Oficial de Operaciones  D3- Oficial de Operaciones  B3</t>
  </si>
  <si>
    <t>verifica  semestralmente el  procedimiento "Proceso Militar para la Toma de Decisiones (PMTD)" a los Escalones Tácticos a todo nivel de acuerdo a la doctrina vigente</t>
  </si>
  <si>
    <t>con el fin de contribuir al cumplimiento de los objetivos estratégicos. En caso de no evidenciar el PMTD en las unidades se informará  al mando superior para que se tomen las acciones correctivas necesarias,  dejando como evidencia informes.</t>
  </si>
  <si>
    <t>Por creación y/o modificación de cargos que no existen en la Tabla de Organización y Equipo (TOE)</t>
  </si>
  <si>
    <t>Debido al incumplimiento de la normatividad vigente.</t>
  </si>
  <si>
    <t>El Director de Organización, Oficial de Operaciones  D3- Oficial de Operaciones  B3</t>
  </si>
  <si>
    <t>verifica trimestralmente el cumplimiento de la directiva permanente N° 01214 de 2024 "Normas para la elaboración de tablas de Organización  y equipo TOE"</t>
  </si>
  <si>
    <t>con el propósito de prevenir los cambios no aprobados en la estructura organizacional del Ejército Nacional. En caso de identificar un cambio no aprobado en la estructura organizacional, se realizará un acta y se informará a la Inspección General del Ejército, dejando como evidencia actas de reunión  y/o boletines informativos.</t>
  </si>
  <si>
    <t xml:space="preserve"> Verifica semestralmente la elaboración de los actos administrativos en la creación, modificación, supresión y/o desactivación de unidades, dependencias militares de acuerdo a la directiva permanente N° 0124003593302 de 2024  "Procedimiento para la conformación y trámite de los expedientes que contienen  actos administrativos correspondientes a la creación, modificación, supresión y /o desactivación de unidades, dependencias y/o estructuras militares del Ejército Nacional"</t>
  </si>
  <si>
    <t>El Director de Organización</t>
  </si>
  <si>
    <t>Revisión Tablas de Organización y Equipo (TOE) propuestas por las Unidades Militares</t>
  </si>
  <si>
    <t xml:space="preserve">verifica bimestralmente el cumplimiento del procedimiento  de rediseño organizacional  al Estado Mayor del Ejército y a los escalones tácticos   (Divisiones - Brigadas - Batallón) </t>
  </si>
  <si>
    <t>con el fin de que se esté dando cumplimiento a las actividades relacionadas de dicho procedimiento, en caso de identificar la falta de cumplimiento del procedimiento  del rediseño organizacional,  se realizará una capacitación,  dejando como evidencia  acta de reunión  y/o informes.</t>
  </si>
  <si>
    <t>verifica semestralmente la elaboración de los actos administrativos en la creación, modificación, supresión y/o desactivación de unidades, dependencias militares de acuerdo a la directiva permanente N° 0124003593302 de 2024  "Procedimiento para la conformación y trámite de los expedientes que contienen  actos administrativos correspondientes a la creación, modificación, supresión y /o desactivación de unidades, dependencias y/o estructuras militares del Ejército Nacional"</t>
  </si>
  <si>
    <t>con la finalidad de realizar seguimiento a las órdenes emitidas por el Comando Superior, en caso de identificarse un error, se deroga el acto administrativo y se inicia de nuevo el proceso,  dejando como evidencia actas de reunión.</t>
  </si>
  <si>
    <t xml:space="preserve">Por  inconsistencias en la información estadística operacional reportada debido al  uso incorrecto del sistema SICOE 2.0 </t>
  </si>
  <si>
    <t xml:space="preserve">     El riesgo afecta la imagen de  la entidad con efecto publicitario sostenido a nivel de sector administrativo, nivel departamental o municipal</t>
  </si>
  <si>
    <t xml:space="preserve">valida mensualmente los radiogramas operacionales cargados a la plataforma de acuerdo a la Directiva N° 01221 "Calidad de la información estadística operacional y empleo de los sistemas SICOE y QLIKVIEW" </t>
  </si>
  <si>
    <t>con el fin de verificar la cantidad de radiogramas y eventos operacionales cargados en el sistema. en caso de identificarse una inconsistencia en el cargue de los resultados se valida junto con la unidad el resultado cargado dejando como evidencia informe de la validación de los radiogramas operacionales.</t>
  </si>
  <si>
    <t>Verifica mensualmente las solicitudes de modificación, ampliación, corrección de radiogramas operacionales o cargues extemporáneos dirigidas al Jefe del Departamento de  Operaciones, de acuerdo a la Directiva N° 01221 "Calidad de la información estadística operacional y empleo de los sistemas SICOE y QLIKVIEW"</t>
  </si>
  <si>
    <t>El Director del Sistema Estadístico Operacional, Oficial de Operaciones  D3- Oficial de Operaciones  B3</t>
  </si>
  <si>
    <t>Validación información en el SICOE</t>
  </si>
  <si>
    <t>El Director del Sistema Estadístico Operacional, Oficial de Operaciones  D3- Oficial de Operaciones B3</t>
  </si>
  <si>
    <t xml:space="preserve"> verifica mensualmente las solicitudes de modificación, ampliación, corrección de radiogramas operacionales o cargues extemporáneos dirigidas al Jefe del Departamento de  Operaciones, de acuerdo a la Directiva N° 01221 "Calidad de la información estadística operacional y empleo de los sistemas SICOE y QLIKVIEW"</t>
  </si>
  <si>
    <t xml:space="preserve"> verifica bimestral el cumplimiento de las directrices establecidas en el Libro Blanco de las Estadísticas del Sector Defensa</t>
  </si>
  <si>
    <t>Por afectaciones a la infraestructura y activos estratégicos de la nación</t>
  </si>
  <si>
    <t xml:space="preserve">debido a malos procedimientos operacionales de las unidades en desarrollo de las misiones tácticas
</t>
  </si>
  <si>
    <t>El Director de Seguridad de Infraestructura Crítica, Oficial de Operaciones  D3- Oficial de Operaciones B3</t>
  </si>
  <si>
    <t>verifica la actualización de la catalogación, clasificación y priorización de las diferentes infraestructuras y activos estratégicos de la Nación teniendo en cuenta la circular N° 2024214008854013</t>
  </si>
  <si>
    <t>con el propósito  de mantener actualizado la identificación de infraestructuras en el territorio nacional, en caso de identificar nuevas infraestructuras se realizará reuniones con las diferentes unidades, dejando como soporte documental el oficio de actualización y /o acta de reunión</t>
  </si>
  <si>
    <t>Verifica la actualización de la catalogación, clasificación y priorización de las diferentes infraestructuras y activos estratégicos de la Nación teniendo en cuenta la circular N° 2024214008854013</t>
  </si>
  <si>
    <t>Seguimiento a la protección de la infraestructura crítica del Estado</t>
  </si>
  <si>
    <t xml:space="preserve">El Director de Seguridad de Infraestructura Crítica, Oficial de Operaciones  D3- Oficial de Operaciones B3 </t>
  </si>
  <si>
    <t xml:space="preserve">verifica mensualmente seguimiento al Plan de Campaña "AYACUCHO PLUS" Apéndice 19  Anexo "C" "Seguridad de Infraestructura crítica y activos Estratégicos de la Nación" </t>
  </si>
  <si>
    <t>con el propósito de hacer  seguimiento adecuado y detallado a la seguridad  de la infraestructura crítica, económica y activos estratégicos de la Nación, en caso de una afectación a la infraestructura se realizará un informe sobre la afectación y se dan las recomendaciones a que haya lugar, dejando como evidencia informe de seguimiento</t>
  </si>
  <si>
    <t>Incremento del accionar delictivo de Grupos Armados Organizados en contra del estado</t>
  </si>
  <si>
    <t>debido a la falta de presencia de la Fuerza publica en los territorios.</t>
  </si>
  <si>
    <t xml:space="preserve">El Director  de Operaciones del Ejército, Oficial de Operaciones  D3- Oficial de Operaciones B3 </t>
  </si>
  <si>
    <t>verifica mensualmente la ejecución del Plan de Campaña  "AYACUCHO PLUS"</t>
  </si>
  <si>
    <t>verifica mensualmente los informes de los dispositivos de seguridad de las tropas de acuerdo a las directrices emitidas en el Plan  de Campaña  "AYACUCHO PLUS"</t>
  </si>
  <si>
    <t>El Director  de Operaciones del Ejército, Oficial de Operaciones  D3- Oficial de Operaciones B5</t>
  </si>
  <si>
    <t>Difusión Plan de Campaña</t>
  </si>
  <si>
    <t xml:space="preserve">El Director  de Operaciones del Ejército, Oficial de Operaciones  D3- Oficial de Operaciones B3  </t>
  </si>
  <si>
    <t>verifica mensualmente los resultados operacionales de acuerdo al Plan de Campaña  "AYACUCHO PLUS"</t>
  </si>
  <si>
    <t>con el fin de  realizar seguimiento de las afectaciones a los factores de inestabilidad, enmarcados dentro de las líneas de esfuerzo del componente operacional del Plan de Campaña Ayacucho, en caso de existir una novedad en los resultados se realizará la RDA por parte de las Divisiones, dejando como evidencia actas de reuniones del seguimiento operacional</t>
  </si>
  <si>
    <t>El Director  de Operaciones del Ejército, Oficial de Operaciones  D3- Oficial de Operaciones B3</t>
  </si>
  <si>
    <t>con el propósito de realizar seguimiento de la información reportada por las unidades, en caso de encontrar una observación en  la información reportada, se generará una alerta por medio de un radiograma para las unidades, dejando como evidencia informe el análisis del INSITOP</t>
  </si>
  <si>
    <t>en elaboración de documentos bajo los lineamientos emitidos por el Ejército Nacional</t>
  </si>
  <si>
    <t>El  Director de Planes Operacionales, Oficial de Operaciones  D3- Oficial de Operaciones B3</t>
  </si>
  <si>
    <t xml:space="preserve">verifica trimestralmente  los planes, políticas y  lineamientos operacionales, </t>
  </si>
  <si>
    <t>con el propósito de que se encuentren de acuerdo a la doctrina vigente en el manual de campaña del Ejército  MCE 5-0, en caso de encontrarse desactualizados los planes, políticas y lineamientos, se realizará una mesa de trabajo para la actualización,  dejando como evidencia actas de reunión y/o informes.</t>
  </si>
  <si>
    <t>verifica bimestralmente que  la información estadística se encuentre  acorde a las directivas, circulares, protocolos y manuales de uso técnico y funcional del SICOE 2.0</t>
  </si>
  <si>
    <t>El  Director de Planes Operacionales, Oficial de Operaciones  D3- Oficial de Operaciones B4</t>
  </si>
  <si>
    <t>El  Director del Sistema Estadística Operacional, Oficial de Operaciones  D3- Oficial de Operaciones B3</t>
  </si>
  <si>
    <t>verifica bimestralmente que  la información estadística se encuentre  acorde a las directivas, circulares, protocolos y manuales de uso técnico y funcional del SICOE 2.0,</t>
  </si>
  <si>
    <t xml:space="preserve"> con el fin de corroborar que la información cargada al sistema se encuentre acorde a  los lineamientos vigentes, en caso de identificarse un error  de la información estadística  se realizará una reunión con el  personal encargado de la unidad,  dejando como soporte de la verificación, un informe.</t>
  </si>
  <si>
    <t>Planear, verificar y medir la gestión logística de intendencia, armamento, transportes, infantería, caballería y artillería a través de la emisión de directrices y políticas, buscando la optimización e integración de la cadena de suministros, permitiendo el sostenimiento oportuno y proyección de la Fuerza.</t>
  </si>
  <si>
    <t>Inicia con la elaboración, emisión y/o actualización de políticas, directrices y planes logísticos, finaliza con las evidencias de su cumplimiento. Departamento del CEDE4, Comando Logístico, Comando de Adquisiciones del Ejército, Unidades Escalones de nivel División, Brigadas y Batallones.</t>
  </si>
  <si>
    <t>a causa de la omisión en la actualización en el sistema SAP con la realidad del inventario.</t>
  </si>
  <si>
    <t xml:space="preserve">Revisar los procedimientos requeridos para generar la determinación de la demanda  con el fin de establecer su vigencia acorde a la normatividad vigente </t>
  </si>
  <si>
    <t xml:space="preserve">Oficial Determinación de la Demanda
</t>
  </si>
  <si>
    <t xml:space="preserve">El Oficial de logística y/o quien sea responsable del planeamiento logístico en las Unidades militares (D4-B4-S4-C4) </t>
  </si>
  <si>
    <t xml:space="preserve">El Director de Planeación Estratégica Logística y el Oficial de Políticas Logísticas, </t>
  </si>
  <si>
    <t>El Director de Planeación Estratégica Logística, el Oficial de Políticas Logísticas DIPEL y los responsables de Planeación Logística en el COLOG y COADE</t>
  </si>
  <si>
    <t xml:space="preserve"> valida anualmente la alineación de las Políticas Logísticas con los Objetivos del Ejército Nacional y la normatividad vigente, conforme al procedimiento POLÍTICAS LOGÍSTICAS "P-JEMPP--CEDE4-350"</t>
  </si>
  <si>
    <t xml:space="preserve"> difunde de manera trimestral las políticas y lineamientos que orientan al Sistema Integrado de Gestión Logística conforme al procedimiento POLÍTICAS LOGÍSTICAS "P-JEMPP--CEDE4-350",</t>
  </si>
  <si>
    <t>por fallas en la trazabilidad de registros de los inventarios  y  en los procesos administrativos</t>
  </si>
  <si>
    <t>verifica trimestralmente el cumplimiento al Plan y cronograma de visitas de seguimiento a inventarios a las Unidades del Ejército Nacional de acuerdo al procedimiento "seguimiento inventarios sistema (SAP - SILOG) P-JEMPP-CEDE4-272",</t>
  </si>
  <si>
    <t>verifican trimestralmente que el material que fue publicado en los actos administrativos y OAS, sea descargado del sistema SAP - SILOG, de acuerdo a los  procedimientos "Depuración de inventarios vigentes e Informativos administrativos y OAS P-JEMPP-CEDE4-275"</t>
  </si>
  <si>
    <t xml:space="preserve">El Jefe de Estado Mayor con el oficial de logística, jefe de inventarios y/o almacenistas en las Unidades militares  </t>
  </si>
  <si>
    <t>verifica mensualmente la actualización del sistema SAP de acuerdo a Directiva de planeamiento logístico N°0000050/2021</t>
  </si>
  <si>
    <t>El Jefe de Estado Mayor con el oficial de logística y/o quien sea responsable del planeamiento logístico en las Unidades militares,</t>
  </si>
  <si>
    <t xml:space="preserve"> verifica mensualmente el cumplimento de la Directiva de planeamiento logístico N°0000050/2021 para el seguimiento de inventarios,</t>
  </si>
  <si>
    <t>por prescribir las obligaciones de las pólizas del parque automotor de la Fuerza,</t>
  </si>
  <si>
    <t>verifica mensualmente el cumplimiento de la  Directiva Permanente Operaciones Logísticas N 00000162 2019 Anexo “E" capitulo SEGUROS</t>
  </si>
  <si>
    <t xml:space="preserve"> verifica anualmente la proyección presupuestal para adquisición de las Pólizas de seguros, dando cumplimiento de la  Directiva Permanente Operaciones Logísticas N 00000162 2019 Anexo “E" capitulo SEGUROS literal  "F"</t>
  </si>
  <si>
    <t>verifica semestralmente la restitución o reparación de automotor  en cumplimiento de lo establecido en el Manual de procedimientos  Administrativos y Contables para el manejo de Bienes del Ministerio de Defensa Nacional,</t>
  </si>
  <si>
    <t>a la inadecuada o no aplicación del procedimiento vigente para el subsistema Logístico.</t>
  </si>
  <si>
    <t>El Director de Estructuración Técnica</t>
  </si>
  <si>
    <t xml:space="preserve">verifica trimestralmente el cumplimiento y diligenciamiento adecuado en cuanto a la la utilización de formato vigente y aprobado para la elaboración y/o actualización de las Especificaciones Técnicas  de acuerdo con el  procedimiento P-JEMPP-CEDE4-348 vigente, </t>
  </si>
  <si>
    <t>Comando de Adquisiciones (COADE).</t>
  </si>
  <si>
    <t xml:space="preserve">Adquirir los bienes y servicios requeridos por la Fuerza durante la vigencia, de manera ágil y eficiente, en cumplimiento con los parámetros legales y el plan anual de adquisiciones; con buenas prácticas administrativas, contractuales y presupuestales, que garanticen la satisfacción del cliente interno (personas, sistemas y operaciones), con evaluaciones periódicas para asegurar la mejora continua en el sostenimiento, proyección y soporte de la Fuerza. </t>
  </si>
  <si>
    <t>Inicia con la recepción del Plan Anual de Adquisiciones y finaliza con la liquidación de los contratos y aplica a todas las   Unidades Ordenadoras del Gasto del Ejército Nacional.</t>
  </si>
  <si>
    <t xml:space="preserve">por sobrecostos en la fuerza </t>
  </si>
  <si>
    <t>a causa de la omisión en la adecuada estructuración y/o recibo de bienes sin el cumplimiento de los requisitos y/ o especificaciones de los procesos contractuales.</t>
  </si>
  <si>
    <t>El Oficial de Planeación o quien haga sus veces de la CENAC y DIADQ</t>
  </si>
  <si>
    <t>Oficial de Planes o quien haga sus veces</t>
  </si>
  <si>
    <t>El Oficial de Contratación quien haga sus veces de la CENAC y DIADQ</t>
  </si>
  <si>
    <t>verifica bimestralmente que los documentos relacionados con el ejercicio de supervisión del contrato se encuentren cargados en la plataforma SECOP II, dentro de los tiempos y parámetros establecidos en el Manual de Contratación y de Convenios del Ministerio de Defensa Nacional y normatividad relacionada,</t>
  </si>
  <si>
    <t xml:space="preserve">con el fin de realizar seguimiento integral a la ejecución contractual y de constatar la aplicación del principio de publicidad. En caso de identificar novedades se deberá informar a los JEM y Comandantes de las Unidades Centralizadas, dejando como evidencia de la verificación informe con la relación de los contratos revisados y las observaciones. </t>
  </si>
  <si>
    <t>El ordenador del gasto o quien haga sus veces de la CENAC y DIADQ</t>
  </si>
  <si>
    <t>verifica bimestralmente la gestión realizada por los supervisores de contratos conforme a lo establecido en el Manual de Contratación y de Convenios del  MDN, guía para el ejercicio de las funciones de supervisión y demás documentos normativos,</t>
  </si>
  <si>
    <t xml:space="preserve">con el fin de realizar seguimiento al avance de la ejecución contractual y al cumplimiento de sus obligaciones. En caso de encontrar novedades en su gestión se deberán informar al Gerente de Proyecto mediante oficio, dejando como evidencia de la verificación acta de reunión. </t>
  </si>
  <si>
    <t xml:space="preserve">a causa de la omisión de controles antifraude. </t>
  </si>
  <si>
    <t>verifica cada vez que se adjudique un proceso,  que en los contratos se registre la obligatoriedad de constituir garantías contractuales por parte del proveedor, como lo establece el Manual de Contratación y de Convenios del Ministerio de Defensa Nacional Código: GO-M-001 versión 1 resolución 4130 del 16 de junio de 2022,</t>
  </si>
  <si>
    <t>con el propósito de proteger los recursos destinados a la contratación estatal, en caso de no presentarlas se deberá solicitar las garantías y adelantar la acción disciplinaria que por derecho corresponda, dejando como evidencia de la verificación un informe de revisión de una muestra del  10%  de los contratos suscritos en el trimestre.</t>
  </si>
  <si>
    <t>Verificar que en el formato de aprobación de póliza, se incluya la captura de pantalla de la consulta realizada en las páginas oficiales de las aseguradoras de cada uno de los contratos suscritos.</t>
  </si>
  <si>
    <t>Jefe de Contratación</t>
  </si>
  <si>
    <t>por retrasos en la adquisición de bienes y servicios</t>
  </si>
  <si>
    <t>debido a la inadecuada estructuración de procesos y aplicación de la normatividad vigente.</t>
  </si>
  <si>
    <t>con el fin de retroalimentar los procedimientos de la gestión contractual,  en caso de no recibir auditoría en el periodo se deberá informar a DICRE trimestralmente, dejando como evidencia de la validación el acta de reunión correspondiente.</t>
  </si>
  <si>
    <t>Director y/o Ordenador del gasto</t>
  </si>
  <si>
    <t>verifica mensualmente la ejecución de las tareas establecidas en los planes de mejoramiento, de acuerdo al procedimiento mejora continua P-JEMPP-CEDE5-181,</t>
  </si>
  <si>
    <t>con el fin evitar que se incurra en los mismos hallazgos y de asegurar el mejoramiento continuo de la gestión Unidad,   en caso de no contar con planes de mejoramiento se deberá informar a DICRE trimestralmente, dejando como evidencia de la verificación informe de seguimiento.</t>
  </si>
  <si>
    <t xml:space="preserve"> con el propósito de evitar el direccionamiento de los contratos conforme a lo establecido en Manual de Contratación y de Convenios del Ministerio de Defensa Nacional resolución 4130 del 16 de junio de 2022, en caso que se exijan marcas particulares dentro de un Proceso de Contratación, se debe emitir informe justificando la exigencia, dejando evidencia de la verificación informe mensual.</t>
  </si>
  <si>
    <t xml:space="preserve">por la pérdida de la habilitación de los depósitos Aduaneros del Ejército Nacional </t>
  </si>
  <si>
    <t>verifica  trimestralmente, que las instalaciones de los depósitos aduaneros se encuentren en óptimas condiciones de funcionamiento y almacenamiento, de acuerdo con la resolución 046/2019 DIAN,</t>
  </si>
  <si>
    <t>con el fin de evitar posibles sanciones y la inhabilitación de los mismos.  En caso de presentar novedades se deberá dejar constancia en un oficio con los compromisos establecidos para el buen funcionamiento. Dejando como soporte documental de la verificación un informe.</t>
  </si>
  <si>
    <t>Reportar trimestralmente el estado funcionamiento y operación del depósito aduanero, así como de los montacargas, quipos y redes de conectividad, garantizando el funcionamiento de los depósitos.</t>
  </si>
  <si>
    <t>Director de Comercio Exterior</t>
  </si>
  <si>
    <t>verifica trimestralmente que los montacargas se encuentren en buen estado de funcionamiento,  para el cargue y descargue de las mercancías,</t>
  </si>
  <si>
    <t>con el fin de  contrarrestar sanciones por parte de la DIAN. En caso de encontrar novedades se deberá dejar constancia en un oficio con los compromisos para definir la situación del material.  Dejando como soporte de la verificación en un informe.</t>
  </si>
  <si>
    <t>por la pérdida de material de origen extranjero adquirido por la Fuerza en sus diferentes modalidades (contratos, acuerdos, convenios, donaciones y loas),</t>
  </si>
  <si>
    <t xml:space="preserve">debido a retrasos en la presentación de la documentación por parte de los Supervisores de los contratos y /o gestores contractuales. </t>
  </si>
  <si>
    <t>El Director de Comercio Exterior o un delegado,</t>
  </si>
  <si>
    <t xml:space="preserve"> Valida bimestralmente,  al menos una operación aduanera en los depósitos aduaneros respecto al procedimiento de recepción de la carga,</t>
  </si>
  <si>
    <t>con el fin de verificar los documentos soportes (la planilla de recepción, acta de reconocimiento y paking list), en concordancia con el  procedimiento P-JEMGF-COADE-357 "Nacionalización de Importación".  En caso de presentar novedades, deberá dejar un informe con los compromisos establecidos para subsanar la documentación faltante.  Dejando como soporte documental de la validación un informe.</t>
  </si>
  <si>
    <t>Reportar las solicitudes con sus respectivos procesos de Nacionalización, controlando que el material haya sido sometido a proceso de formalización aduanera; mediante la elaboración de una matriz de seguimiento.</t>
  </si>
  <si>
    <t>valida bimestralmente tres procesos de nacionalización</t>
  </si>
  <si>
    <t>con el fin de verificar la documentación soporte, en concordancia con el Procedimiento  P-JEMGF-COADE-357 "Nacionalización de Importación".  En caso de encontrar novedades, deberá dejar un informe con los compromisos establecidos para subsanar la documentación faltante.  Dejando como soporte documental de la validación un informe.</t>
  </si>
  <si>
    <t>A2</t>
  </si>
  <si>
    <t>Capacitar semestralmente en tema aduaneros a todo el personal que intervenga dentro de los procesos de Comercio Exterior</t>
  </si>
  <si>
    <t xml:space="preserve"> valida mensualmente que el material que se encuentra en los depósitos esté dentro de los términos aduaneros (sin vencimiento),</t>
  </si>
  <si>
    <t xml:space="preserve"> con el fin de verificar los tiempos de permanencia, para nacionalizar y de retiro del depósito), de acuerdo a lo establecido en el decreto 1165/2019 DIAN.  En caso de presentar alguna novedad debe dejar un informe con los compromisos establecidos para formalizar el régimen aduanero.  Dejando como soporte documental de la validación un informe.</t>
  </si>
  <si>
    <t>difunde el normograma en el formato FO-COEJC-CIEGE-1479 cada vez que sea consolidado,</t>
  </si>
  <si>
    <t>visitas de acompañamiento</t>
  </si>
  <si>
    <t>(DIPLE) Dirección de Planeamiento Estratégico</t>
  </si>
  <si>
    <t xml:space="preserve"> Baja calidad de los datos reportados por los responsables</t>
  </si>
  <si>
    <t>Debido al inadecuado análisis y/o validación de la información</t>
  </si>
  <si>
    <t xml:space="preserve">Los lideres de los procesos (Nivel Central) </t>
  </si>
  <si>
    <t>verifican y aprueban trimestralmente el avance de metas y resultados de los datos suministrados por proceso, conforme a lo establecido en la Directiva de Seguimiento y Evaluación 00203/2017,</t>
  </si>
  <si>
    <t>El Director de Seguimiento y Evaluación</t>
  </si>
  <si>
    <t>valida trimestralmente la información de los objetivos estratégicos (RAE), conforme a la Directiva de Seguimiento y Evaluación 00203/2017,</t>
  </si>
  <si>
    <t>con el objetivo de asegurar el cumplimiento de los lineamientos para la presentación de la evaluación de la gestión del componente estratégico, dejando como evidencia el informe de resultados (Evaluación de Gestión)</t>
  </si>
  <si>
    <t xml:space="preserve"> verifica trimestralmente el avance de los resultados de la evaluación del componente de procesos a nivel central, de acuerdo a la Directiva de Seguimiento y Evaluación 00203/2017,</t>
  </si>
  <si>
    <t>por pérdida de autonomía y gobernanza en los proyectos</t>
  </si>
  <si>
    <t>debido al desconocimiento de la metodología de proyectos del Ejército Nacional</t>
  </si>
  <si>
    <t>El Director Gestión Proyectos junto con el oficial de metodología y capacitación</t>
  </si>
  <si>
    <t>verifican semestralmente el cumplimiento del Plan de Capacitación en metodología de proyectos dirigido a los departamentos CEDE´S y unidades, de acuerdo al cronograma de capacitación generado en la vigencia</t>
  </si>
  <si>
    <t>, con el fin de fortalecer la cultura de proyectos en la Fuerza. En caso de no realizarse las capacitaciones de acuerdo al cronograma, se reprogramarán y se aplicará la cartilla interactiva metodológica de proyectos, dejando como evidencia  el informe de las capacitaciones.</t>
  </si>
  <si>
    <t>Oficial de Metodología y capacitación</t>
  </si>
  <si>
    <t>El Director Gestión de Proyectos junto con el oficial de seguimiento y oficial de gestión</t>
  </si>
  <si>
    <t>verifican trimestralmente el cumplimiento a las actividades establecidas en el procedimiento  P-CEDE5-DIGEP456 " Ciclo de Vida Proyectos Ejército Nacional"</t>
  </si>
  <si>
    <t xml:space="preserve">con el fin de que sea aplicada de manera adecuada la metodología  en la estructuración y solicitudes de control de cambios en los proyectos de la Fuerza. En caso de que no sea aplicada de manera adecuada la metodología, se notificará al gerente de proyecto las novedades en la estructuración o solicitudes de control de cambios, dejando como evidencia las comunicaciones oficiales de notificación de novedades, Informe estado de estructuración de los Proyectos, actas de reunión y Conceptos de Viabilidad para el Control de Cambio.    </t>
  </si>
  <si>
    <t xml:space="preserve">El Director Gestión de proyectos junto con el oficial de seguimiento </t>
  </si>
  <si>
    <t>verifican trimestralmente el estado y avance de la documentación, herramientas y formatos metodológicos establecidos para la estructuración de los proyectos, de acuerdo al formato FO-CEDE5-DIGEP-1758 "LISTA DE VERIFICACIÓN DOCUMENTAL PROYECTOS INSCRITOS EN CEDE5-DIGEP " y a la Directiva 00226 del 2017</t>
  </si>
  <si>
    <t xml:space="preserve">con el fin de mantener la trazabilidad y conservar el historial de los proyectos de la Fuerza. En caso de no contar con la trazabilidad, se debe solicitar  al gerente de proyecto, que consolide la documentación faltante y subsane las novedades del proyecto, dejando como evidencia las comunicaciones oficiales de solicitud e informe de estado  actual de la documentación de los proyectos. </t>
  </si>
  <si>
    <t xml:space="preserve">por el desconocimiento de la planeación estratégica y la falta de pericia y adaptabilidad al entorno estratégico y los lineamientos políticos </t>
  </si>
  <si>
    <t>DEPARTAMENTO DE PLANEACIÓN , DIRECCIÓN GESTIÓN DE CALIDAD</t>
  </si>
  <si>
    <t>Implementar, mantener y mejorar el Sistema Integrado de Gestión, teniendo en cuenta los requisitos de las partes interesadas, para contribuir al logro de los objetivos estratégicos y la mejora continua.</t>
  </si>
  <si>
    <t xml:space="preserve">por incumplimiento parcial o total en la normatividad vigente e implementación del Modelo Integrado de Planeación y Gestión </t>
  </si>
  <si>
    <t>Director Gestión de Calidad</t>
  </si>
  <si>
    <t>CEDE1 - CEDE5 - CEDE6 - CEDE7 - CEDE11 - CEIGE - CEAYG - DANTE - COREC - COADE - COFIP</t>
  </si>
  <si>
    <t>Implementación del modelo integrado de planeación y gestión (MIPG) en el Ejercito Nacional</t>
  </si>
  <si>
    <t>verifica trimestralmente el seguimiento al plan de trabajo del Modelo Integrado de Planeación y Gestión (MIPG) Sectorial,  de acuerdo a los lineamientos dados por el MDN al inicio de la vigencia.</t>
  </si>
  <si>
    <t>verifica anualmente, los resultados del Formulario Único de Reporte Avances de la Gestión (FURAG)  de acuerdo a lo establecido por el DAFP Y la resolución 00007722 de 2021 ,</t>
  </si>
  <si>
    <t xml:space="preserve">Director Gestión de Calidad </t>
  </si>
  <si>
    <t>verifica anualmente los soportes documentales para la presentación del Formulario Único de Reporte de Avance a la Gestión (FURAG) en las 17 políticas  de acuerdo a lo establecido por el DAFP Y la resolución 00007722 de 2021 ,</t>
  </si>
  <si>
    <t>verifica semestralmente, el cumplimiento de las ordenes impartidas en el Comité Institucional de Gestión y Desempeño de acuerdo al  formato plan de cumplimiento ordenes derivadas de las reuniones de comité institucional de gestión y desempeño (FO-JEMPP-CEDE5-1327),</t>
  </si>
  <si>
    <t>en la elaboración  de documentos bajo los lineamientos emitidos por el Ejército Nacional.</t>
  </si>
  <si>
    <t>El Director de Gestión de Calidad</t>
  </si>
  <si>
    <t>Realizar difusión de los documentos actualizados, a través de las diferentes herramientas.</t>
  </si>
  <si>
    <t>Director Gestión de Calidad
Comandos Funcionales y Comandos de Apoyo
TODIV - TOBR 
Escuelas de Formación y Capacitación</t>
  </si>
  <si>
    <t>Nivel de satisfacción del cliente Interno SIG</t>
  </si>
  <si>
    <t>verifica anualmente el normograma del proceso de gestión de calidad, dando cumplimiento a la Circular de CEIGE,</t>
  </si>
  <si>
    <t xml:space="preserve"> con la finalidad de identificar los cambios normativos que afecten directamente al proceso. En caso de que la normativa presente actualizaciones deberá incluirse de el normograma de forma inmediata,  dejando como evidencia de la verificación un acta de reunión y/o informe.</t>
  </si>
  <si>
    <t>Inicia desde la gestión y formulación de planes, políticas, iniciativas y proyectos encaminados a los bienes y servicios de Comunicaciones, pasando por el apoyo operacional de comunicaciones y finalizando con la evaluación y aplicación de ajustes para la mejora continua. Aplica a las áreas y secciones de comunicaciones de las Divisiones, Brigadas, Batallones, Comandos Funcionales, Comandos de Apoyo, Departamentos del Estado Mayor de Planeación y Políticas, oficinas asesoras del señor Comandante y Segundo comandante del Ejército Nacional</t>
  </si>
  <si>
    <t>por falta de aplicación o difusión de los controles de acceso en seguridad de la información.</t>
  </si>
  <si>
    <t xml:space="preserve">debido al inadecuado cumplimiento de los protocolos de seguridad y reserva de la información, que afectan  la confidencialidad  de la información del Ejército Nacional </t>
  </si>
  <si>
    <t>Verifica semestralmente, articulando esfuerzos con las unidades que cuentan con activos de información del componente C5, la clasificación y  actualización de acuerdo al procedimiento de gestión de activos P-JEMPP-CEDE6-331  y NTC-ISO2001:2013 anexo A.8 Gestión de Activos, del inventario de activos de información tecnológicos del Ejército  Nacional, identificando los niveles de seguridad de los activos de información con el fin de conocer la importancia de las seguridad de los mismos,</t>
  </si>
  <si>
    <t xml:space="preserve"> en caso de no enviar matriz actualizada, por parte del CEDE6 se solicitara a JEMOP justificación del incumplimiento, dejando como soporte informe de entrega con oficio el formato de gestión de activos FO-JEMPP-CEDE-1358 diligenciado.</t>
  </si>
  <si>
    <t>V1. Cantidad de activos críticos correlacionados en la red del Ejército Nacional / V2. Cantidad de activos críticos en la red del Ejército Nacional.</t>
  </si>
  <si>
    <t>El Oficial de Comunicaciones -TIC (o quien haga sus veces) de la División,  Fuerza de Despliegue Rápido, Brigada, Batallón, Comando Funcional, Comando de Apoyo, Oficinas asesoras del Comandante y Segundo Comandante del Ejército Nacional, Departamentos y unidades equivalentes,</t>
  </si>
  <si>
    <t xml:space="preserve">verifica semestralmente, en cumplimiento del procedimiento P-JEMPP-CEDE6-332  y NTC-ISO2001:2013 anexo A.9.2 Gestión de Acceso de Usuarios,  los niveles de seguridad y permisos de acceso a los servicios informáticos y sistemas de información del personal de la unidad, con el fin de llevar el control de acceso a las diferentes plataformas del componente C5, </t>
  </si>
  <si>
    <t>en caso de no enviar informe, por parte del CEDE6 se solicitara a las respectivas unidades la justificación del incumplimiento,  dejando como evidencia informe de verificación con las cantidades de solicitudes de servicios informáticos gestionadas a partir del formato FO-JEMPP-CEDE6-1034.</t>
  </si>
  <si>
    <t>El comandante de la unidad que cuente con centro de Datos, con infraestructura Tecnológica del componente C5</t>
  </si>
  <si>
    <t xml:space="preserve">Valida semestralmente,  en cumplimiento del  procedimiento  P-JEMPP-CEDE6-323  gestión de acceso a áreas seguras y NTC-ISO2001:2013 anexo A.11.1 Áreas Seguras,  el acceso de personal a instalaciones de procesamiento de datos, archivo, y demás áreas restringidas, con el fin de llevar el control de acceso del personal, a estas áreas, </t>
  </si>
  <si>
    <t>en caso de no enviar informe, por parte del CEDE6 se solicitara a las respectivas unidades la justificación del incumplimiento, dejando como evidencia informe de verificación con las autorizaciones  de acceso a áreas seguras a partir de los formatos FO-JEMPP-CEDE6-1344 y la bitácora de control de acceso a áreas seguras FO-JEMPP-CEDE6-1353</t>
  </si>
  <si>
    <t>El Oficial de Comunicaciones -TIC (o quien haga sus veces) de la División,  Fuerza de Despliegue Rápido, Brigada, Batallón, Comando Funcional, Comando de Apoyo, Oficinas asesoras del Comandante y Segundo Comandante del Ejército Nacional, Departamentos y unidades equivalentes</t>
  </si>
  <si>
    <t>verifica Semestralmente, en cumplimiento del procedimiento P-JEMPP-CEDE6-324  y NTC-ISO2001:2013 anexo A.13.2 Transferencia de Información, la transferencia de información por medios autorizados (Correo institucional EJC, Sistema ORFEO, Nubes Institucionales EJC, Sistema de información SICDI, Carpeta Compartida en la red institucional), Con el fin de controlar la transferencia de información por los medios autorizados,</t>
  </si>
  <si>
    <t>en caso de no enviar informe, por parte del CEDE6 se solicitara a las respectivas unidades la justificación del incumplimiento,    dejando como soporte el informe de verificación del cumplimiento.</t>
  </si>
  <si>
    <t>debido a la inadecuada aplicación de los procedimientos para la gestión de acceso, copias de respaldo y el seguimiento a la instalación de agentes de seguridad en los equipos que afectan la integridad de los activos de información.</t>
  </si>
  <si>
    <t xml:space="preserve">verifican semestralmente, en cumplimiento del procedimiento P-JEMPP-CEDE6-332 "gestión de acceso"  y NTC-ISO27001:2022 anexo A.09 Control de Acceso, los usuarios que cuenten con perfiles de administrador con acceso vigente a los diferentes Sistemas, con el fin de llevar el control de estos, </t>
  </si>
  <si>
    <t>en caso de perdida de integridad de a información, en caso de no enviar informe, por parte del CEDE6 se solicitara a las respectivas unidades la justificación del incumplimiento, dejando como evidencia informe con los usuarios administradores.</t>
  </si>
  <si>
    <t>Sensibilización a todas las unidades del Ejército que administran infraestructura tecnológica del componente C5, de las principales recomendaciones de aplicación de controles de seguridad para mitigar la perdida de integridad de la información</t>
  </si>
  <si>
    <t>Comando de Apoyo Operacional de Comunicaciones y Ciberdefensa (CAOCC)</t>
  </si>
  <si>
    <t>V1. Número de Incidentes Cibernéticos Gestionados./ V2. Número de Incidentes Cibernéticos Identificados en el Ejército Nacional.</t>
  </si>
  <si>
    <t xml:space="preserve">Validan trimestralmente, en cumplimiento directiva 0200 del 2017 y procedimiento F-JEMPP-CEDE6-454 y NTC-ISO27001:2022 anexo A. 12.3.1 "Copias de Respaldo", ejecución de copias de seguridad o backups de las bases de datos, servidores físicos y virtuales y archivos del Ejercito Nacional, con el fin de contar con un respaldo en e momento que se requiera, </t>
  </si>
  <si>
    <t xml:space="preserve"> en caso de no enviar informe, por parte del CEDE6 se solicitara a las respectivas unidades la justificación del incumplimiento, dejando como soporte documental informe ejecutivo del registro de ejecución de backups de acuerdo a formato de control de ejecución e inventario Backup FO-JEMPP-CEDE6-1781, de todos los componentes a los que se les haya realizado el Backup.</t>
  </si>
  <si>
    <t>Sensibilización a todas las unidades del Ejército que realizan Backup  y/o copias de respaldo de la Información, del procedimiento correcto de realización de los mismos.</t>
  </si>
  <si>
    <t>Las unidades que administran medidas de seguridad en plataformas Tecnológicas del componente C5,</t>
  </si>
  <si>
    <t xml:space="preserve">Verifican trimestralmente, en cumplimiento de la Resolución 7870 de 2022, Directiva Permanente 00221 del 2017 " lineamientos para el apoyo  de la seguridad de la información del Ejército Nacional", las medidas de seguridad sobre las plataformas tecnológicas del Ejército Nacional,  con el fin de llevar un adecuado control de las mismas, </t>
  </si>
  <si>
    <t xml:space="preserve"> en caso de no enviar informe, por parte del CEDE6 se solicitara a las respectivas unidades la justificación del incumplimiento, dejando como evidencia el informe de medidas o acciones de seguridad adoptadas para la protección de los activos de información del Ejército.</t>
  </si>
  <si>
    <t xml:space="preserve">verifican Semestralmente, en cumplimiento del procedimiento P-JEMPP-CEDE6-328 gestión de medios removibles y NTC-ISO2001.2013 anexo A.8 3.1 'Gestión de Medios de Soporte Removibles", el uso de dispositivos de almacenamiento extraíble, que puedan infectar los equipos, con el fin de controlar los ingresos y salidas de información de los equipos, </t>
  </si>
  <si>
    <t>en caso de no enviar informe, por parte del CEDE6 se solicitara a las respectivas unidades la justificación del incumplimiento, dejando como evidencia el formato de servicios informáticos FO-JEMPP-CEDE-1034 e informe de los permisos otorgados.</t>
  </si>
  <si>
    <t xml:space="preserve">El Oficial de Comunicaciones -TIC (o quien haga sus veces) de la División,  Fuerza de Despliegue Rápido, Brigada, Batallón, Comando Funcional, Comando de Apoyo, Oficinas asesoras del Comandante y Segundo Comandante del Ejército Nacional, Departamentos y unidades equivalentes, </t>
  </si>
  <si>
    <t xml:space="preserve">verifica trimestralmente, en cumplimiento Directiva 0200 del 2017, procedimiento P-JEMPP-CEDE6-454 y NTC-ISO27001.2022 anexo A 12.3.1 "Copias de Respaldo", la ejecución mensual de copias de respaldo o backups de la información institucional, </t>
  </si>
  <si>
    <t>en caso de no enviar informe, por parte del CEDE6 se solicitara a las respectivas unidades la justificación del incumplimiento, dejando como soporte documental informe de ejecución de backups de acuerdo a formato de control de ejecución e inventario Backup FO-JEMPP-CEDE6-1781.</t>
  </si>
  <si>
    <t>debido al inadecuado control y verificación de estos , que afectan la disponibilidad de la información del Ejército Nacional.</t>
  </si>
  <si>
    <t>El Comando de Apoyo Operacional de Comunicaciones y Ciberdefensa (CAOCC) con el apoyo del  Comando de Apoyo de Combate de Inteligencia Militar y Comando de Educación y Doctrina,</t>
  </si>
  <si>
    <t>verifican trimestralmente, en cumplimiento del procedimiento P-JEMPP-CEDE6-325 gestión de incidentes y NTC-ISO27001 del 2022 anexo A 16 gestión de incidentes de seguridad de la información, las vulnerabilidades en las tecnologías del componente C5, con el fin de realizar el tratamiento de incidentes del Ejército Nacional,</t>
  </si>
  <si>
    <t xml:space="preserve"> en caso de no enviar informe, por parte del CEDE6 se solicitara a las respectivas unidades la justificación del incumplimiento, dejando como evidencia el informe de gestión de incidentes.</t>
  </si>
  <si>
    <t>Realizar pruebas de  los cursos de acción del Plan de recuperación ante desastres (DRP), del componente C5 de la unidad y enviar informe a unidad designada por el Comando de Apoyo Operacional de Comunicaciones y Ciberdefensa (CAOCC).</t>
  </si>
  <si>
    <t>El Oficial de Comunicaciones (o quien haga sus veces) de la División, Brigada, Batallón.</t>
  </si>
  <si>
    <t>V1. Número de sistemas de Información integrados o optimizados del Ejército Nacional, por el Comando de Apoyo Operacional de Comunicaciones y Ciberdefensa CAOCC. /  V2. Número de Sistemas de Información del Ejército Nacional  en SAP.</t>
  </si>
  <si>
    <t xml:space="preserve">El Oficial de Comunicaciones  (o quien haga sus veces) de la División, Comando Funcional, Comando de Apoyo, </t>
  </si>
  <si>
    <t>valida en el primer trimestre del año, en cumplimiento del procedimiento P-JEMPP-CEDE6-458 y NTC-ISO27001.2022 anexo A.17 "Aspectos de Seguridad de la Información de la Gestión de la Continuidad de Negocio", la elaboración y difusión del Plan de Recuperación Ante Desastres (DRP) con las tecnologías del Componente C5 con el fin de determinar los cursos de acción a desarrollar ante desastres para restablecer servicios tecnológicos,</t>
  </si>
  <si>
    <t>en caso de no enviar plan, por parte del CEDE6 se solicitara a las respectivas unidades la justificación del incumplimiento, dejando como evidencia el Plan de recuperación ante desastres (DRP).</t>
  </si>
  <si>
    <t xml:space="preserve">El Oficial de Comunicaciones (o quien haga sus veces) de la División, Comando Funcional, Comando de Apoyo, </t>
  </si>
  <si>
    <t xml:space="preserve">verifica semestralmente, en cumplimiento del procedimiento P-JEMPP-CEDE6-423 "gestión de cambios de infraestructura tecnológica" y NTC-ISO2001:2013 anexo A. 12.1.2 "Gestión de Cambios". el cumplimiento de las actividades diseñadas para los cambios de infraestructura tecnológica, con el fin de llevar un control de los mismo, </t>
  </si>
  <si>
    <t xml:space="preserve"> en caso de no enviar informe, por parte del CEDE6 se solicitara a las respectivas unidades la justificación del incumplimiento, dejando como evidencia informe de las gestiones de cambios de acuerdo a formatos de solicitud de cambios FO-JEMPP-CEDE6-1673 y la bitácora de control de cambios FO-JEMPP-CEDE6-1674.</t>
  </si>
  <si>
    <t>Sensibilización a todas las unidades del Ejército, del correcto mantenimiento de I nivel de bienes del componente C5</t>
  </si>
  <si>
    <t>ESCOM</t>
  </si>
  <si>
    <t>El Oficial de Comunicaciones (o quien haga sus veces) de la División, Brigada, Batallón, Fuerza de Despliegue Rápido, Comando Funcional, Comando de Apoyo,</t>
  </si>
  <si>
    <t xml:space="preserve">valida en el primer trimestre del año, de acuerdo a la Directiva Permanente 00199 del 2017 Comunicaciones en el Ejercicio del Mando Tipo Misión Anexo B inciso IV Literal H, I &amp; J y el procedimiento P-JEMPP-CEDE6-305 Gestión de sistemas de comunicaciones para garantizar Comando y Control, la elaboración y difusión del plan de mantenimiento del Componente C5 de primer nivel en las unidades, con el fin de garantizar el mantenimiento de los elementos y evitar el fallo en as redes de comunicaciones de las unidades, </t>
  </si>
  <si>
    <t>en caso de no enviar plan, por parte del CEDE6 se solicitara a las respectivas unidades la justificación del incumplimiento, dejando como soporte documental el plan anual de mantenimiento.</t>
  </si>
  <si>
    <t>Realizar mantenimiento de I nivel a los bienes del componente C5.</t>
  </si>
  <si>
    <t xml:space="preserve">El Oficial de Comunicaciones de la División, Brigada, Fuerza de Despliegue Rápido, Batallón, Comando de Apoyo Operacional de Comunicaciones y Ciberdefensa (CAOCC), </t>
  </si>
  <si>
    <t>valida en el primer trimestre del año en cumplimiento de la Directiva Permanente 00199 del 2017 Comunicaciones en el Ejercicio del Mando Tipo Misión Anexo B inciso V literal H, 1&amp;J, así como del procedimientos P-JEMPP-CEDE6-305 Gestión de sistemas de comunicaciones para garantizar Comando y Control, la elaboración y difusión, del plan anual de revistas a las repetidoras y centros de mando tipo Misión, para garantizar los mantenimientos de los elementos y evitar la obsolescencia de los mismos,</t>
  </si>
  <si>
    <t>en caso de no enviar plan, por parte del CEDE6 se solicitara a las respectivas unidades la justificación del incumplimiento,  dejando como evidencia plan anual de revistas a las repetidoras y centros de Mando Tipo Misión.</t>
  </si>
  <si>
    <t xml:space="preserve">El Oficial de Comunicaciones de la División, Brigada, Batallón. Fuerza de Despliegue Rápido, Comando de Apoyo Operacional de Comunicaciones y Ciberdefensa (CAOCC) </t>
  </si>
  <si>
    <t xml:space="preserve">Verifica trimestralmente  en cumplimiento a la Directiva Permanente 00199 del 2017 comunicaciones en el Ejercicio del Mando Tipo Misión Anexo B inciso M literal H, I &amp; J, del procedimiento P-JEMPP-CEDE6-305 Gestión de sistemas de comunicaciones para garantizar Comando y Control, las pruebas de conectividad  con forme al formato FO-JEMPP-CEDE6-1036, con el fin de determinar el estado de funcionamiento de los equipos de comunicaciones, </t>
  </si>
  <si>
    <t xml:space="preserve"> en caso de no enviar informe, por parte del CEDE6 se solicitara a las respectivas unidades la justificación del incumplimiento, dejando como evidencia el formato FO-JEMPP-CEDE6-1036 diligenciado y firmado.</t>
  </si>
  <si>
    <t xml:space="preserve">El Director de la Dirección de Prospectiva e Innovación C5 (DIPIC), </t>
  </si>
  <si>
    <t xml:space="preserve">verifica cada vez que se requiera, ,de acuerdo a procedimiento P-JEMPP-CEDE6-306 Prospectiva e Innovación C5, la actualización de las directivas del Proceso de "Gestión de tecnologías y sistemas de información C5" con el fin de garantizar el correcto cumplimiento de los lineamientos del componente C5,  </t>
  </si>
  <si>
    <t>en caso de no realizar ninguna actualización, por parte del CEDE6 se realizara un informe del estado actual de las directivas, o  dejando como evidencia la Directiva actualizada con su respectiva difusión a las unidades del Ejército Nacional.</t>
  </si>
  <si>
    <t xml:space="preserve">Valida mensualmente  en cumplimiento del procedimiento P-JEMPP-CEDE6-306 Prospectiva e Innovación C5, la difusión de la normatividad y lineamientos vigentes del componente C5,  con el fin de darla a conocer a las unidades del Ejército, </t>
  </si>
  <si>
    <t xml:space="preserve">El Director DIPIC, Director DIPOC,  Director DIPCO, CDTE CAOCC, DIRECTOR CEDE2, CDTE CAIMI, CDTE CACIM, </t>
  </si>
  <si>
    <t xml:space="preserve">Verifican semestralmente  en cumplimiento al  Proceso de "Gestión de Tecnologías y Sistemas de Información C5", los procedimientos del Proceso de Gestión de Tecnologías y Sistemas de Información C5, con el fin que se encuentren actualizados, </t>
  </si>
  <si>
    <t xml:space="preserve"> en caso de no realizar actualización, por parte de las unidades se realizara informe justificando la no actualización, dejando como evidencia, el procedimiento actualizado, y/o informe del estado de los procedimientos.</t>
  </si>
  <si>
    <t>DEPARTAMENTO DE GESTIÓN FISCAL - CEDE8</t>
  </si>
  <si>
    <t>PROMOVER LA CULTURA DE LA GESTIÓN FISCAL EN LAS UNIDADES DEL EJÉRCITO NACIONAL, A TRAVÉS DEL DISEÑO DE LINEAMIENTOS QUE OPTIMICEN EL USO ADECUADO DE LOS RECURSOS ASIGNADOS A LA FUERZA, CON EL FIN DE ALCANZAR NIVELES FAVORABLES EN EL DESEMPEÑO FISCAL,</t>
  </si>
  <si>
    <t>INICIA CON LA EMISIÓN DE LINEAMIENTOS Y DIRECTRICES PARA GENERAR UN BUEN DESEMPEÑO FISCAL Y FINALIZA CON LA DIFUSIÓN DE LOS MISMOS, EN LAS UNIDADES TÁCTICAS A NIVEL DIVISIÓN Y BRIGDA.
1. JEFATURA DE ESTADO MAYOR DE OPERACIONES (JEMOP).
D4 – UNIDADES DEL ESCALÓN TÁCTICO A NIVEL DIVISIÓN.
B4 - UNIDADES DEL ESCALÓN TÁCTICO A NIVEL BRIGADA.</t>
  </si>
  <si>
    <t>debido a desconocimiento de los lineamientos de Gestión Fiscal por parte de las unidades.</t>
  </si>
  <si>
    <t>El jefe del Departamento de Gestión Fiscal y los Gestores Fiscales de  División</t>
  </si>
  <si>
    <t>verifican trimestralmente las actividades establecidas en el Plan de Trabajo</t>
  </si>
  <si>
    <t>para fortalecer la imagen institucional respecto a la administración de los recursos. En caso de incumplimiento a la visitas programada se deberá informar y reprogramar, dejando como evidencia de la verificación un informe.</t>
  </si>
  <si>
    <t>Emitir los boletines  para orientar el desempeño fiscal</t>
  </si>
  <si>
    <t xml:space="preserve">Oficial de Fenecimiento DISFI y Oficial de evaluación y seguimiento DIADA  </t>
  </si>
  <si>
    <t>Indicador Visitas de acompañamiento y seguimiento</t>
  </si>
  <si>
    <t>El Jefe del Departamento de Gestión Fiscal,</t>
  </si>
  <si>
    <t>valida trimestralmente el cumplimiento de los procesos que inciden sobre el desempeño fiscal de acuerdo al cronograma de visitas de acompañamientos</t>
  </si>
  <si>
    <t xml:space="preserve">oficial de Fenecimiento DISFI y Oficial de evaluación y seguimiento DIADA  </t>
  </si>
  <si>
    <t>El jefe del Departamento de Gestión Fiscal</t>
  </si>
  <si>
    <t xml:space="preserve"> por la desactualización de la normatividad de los procesos, procedimientos, formatos y/o directivas,</t>
  </si>
  <si>
    <t xml:space="preserve">verifican trimestralmente la difusión de las publicaciones de circulares y boletines de acuerdo al plan de trabajo de la vigencia </t>
  </si>
  <si>
    <t>Inicia con la planeación, incluye emisión, difusión, implementación, ejecución, seguimiento, hasta la verificación del cumplimiento de los lineamientos para la administración del personal militar y civil de la Fuerza, de las Dependencias y Unidades.
Aplica a las siguientes unidades:
• Dependencias del COEJC, SECEJ, JEMPP, JEMGF, JEMOP
• Divisiones
• Brigadas
• Batallones
• Escuelas de formación
• Escuelas de Capacitación
• Escuelas de Entrenamiento
• Unidades Especiales</t>
  </si>
  <si>
    <t>verifica semestralmente los boletines elaborados para los procesos de Ingenieros de acuerdo con las ordenes emitidas por el Comando Superior,</t>
  </si>
  <si>
    <t>con el fin de aclarar conceptos técnicos del proceso a todas las Unidades Militares, en caso que no se elaboren los boletines se debe capacitar al personal del Departamento para fortalecer el conocimiento de sus funciones, dejando como evidencia los boletines elaborados.</t>
  </si>
  <si>
    <t>Realizar las circulares con los lineamientos prioritarios de los procesos para un mayor control y seguimiento de la ejecución de cada proceso.</t>
  </si>
  <si>
    <t>verifica trimestralmente la caracterización, procedimientos y formatos de los procesos de Gestión de Ingenieros, dando cumplimiento a los lineamientos emitidos por el Comando Superior,</t>
  </si>
  <si>
    <t>con el fin de mantener actualizados los lineamientos de los procesos, en caso que no se encuentren actualizados se debe realizar la solicitud para su actualización, dejando como evidencia los oficios solicitando la actualización de los documentos.</t>
  </si>
  <si>
    <t>verifica semestralmente, la Directiva Permanente y planes de los procesos de Gestión de Ingenieros, de acuerdo con la normatividad vigente y el proceso establecido en el Sistema de Gestión de Calidad,</t>
  </si>
  <si>
    <t>con el fin de que se cumpla con los lineamientos dados por el Comando Superior, en caso que no se emitan lineamientos se debe capacitar al personal del Departamento para fortalecer el conocimiento de sus funciones, dejando como evidencia las actas de reunión o planes emitidas.</t>
  </si>
  <si>
    <t>Fortalecer la legitimidad y la transparencia institucional mediante la asesoría, direccionamiento y seguimiento de las actuaciones jurídicas, administrativas, operacionales y disciplinarias, enmarcadas en la Constitución, la Ley y las directrices del sector Defensa, manteniendo el respeto por el Derecho Internacional de los Derechos Humanos (DIDH) y el acatamiento del Derecho Internacional Humanitario (DIH), ejerciendo la defensa institucional de acuerdo con sus competencias.</t>
  </si>
  <si>
    <t xml:space="preserve">por  demora o respuesta inadecuada de quejas  en temáticas propias de Derecho Operacional, DD.HH y DIH </t>
  </si>
  <si>
    <t>debido al  incumplimiento de los términos de ley y de la normatividad vigente</t>
  </si>
  <si>
    <t xml:space="preserve">El Director de Derecho Operacional y Derechos Humanos,  </t>
  </si>
  <si>
    <t>Realizar videoconferencias o programas radiales con las Unidades Militares del Ejército Nacional, en temas relacionados con derecho operacional, derechos humano y DIH (sección de quejas).</t>
  </si>
  <si>
    <t>Índices de quejas activas por presuntas violaciones de los DDHH e infracciones al DIH</t>
  </si>
  <si>
    <t xml:space="preserve">Los Asesores Jurídicos del Ejército Nacional (DIV - BR - BT) </t>
  </si>
  <si>
    <t xml:space="preserve">verifican mensualmente el estado del tramite de las quejas en temáticas propias del Derecho Operacional, DD.HH y DIH que se hayan presentado en los términos establecidos mediante Directiva N° 00000045 del 2020, </t>
  </si>
  <si>
    <t>Los Asesores Jurídicos del Ejército Nacional (DIV - BR - BT)</t>
  </si>
  <si>
    <t xml:space="preserve"> verifican mensualmente la información de la queja de acuerdo a la Directiva N° 00000045 de 2020, </t>
  </si>
  <si>
    <t xml:space="preserve"> por prescripción o caducidad de acciones disciplinarias, administrativas o el vencimiento de términos legales</t>
  </si>
  <si>
    <t xml:space="preserve"> debido a un inadecuado cumplimiento de términos procesales</t>
  </si>
  <si>
    <t xml:space="preserve">El Director de Asuntos Disciplinarios y Administrativos del Ejército (DADAE),   </t>
  </si>
  <si>
    <t xml:space="preserve">verifica mensualmente el cumplimiento de los lineamientos emitidos sobre temáticas correspondientes a asuntos disciplinarios y administrativos, de conformidad con las necesidades presentadas por parte de las dependencias y unidades militares, en cumplimiento del  Plan anual vigente emitido por la Dirección de Asuntos Disciplinarios y Administrativos del Ejército,  </t>
  </si>
  <si>
    <t>Director de Asuntos Disciplinarios y Administrativos
(DADAE)
Director de la Oficina de asuntos Disciplinarios y Administrativos del Segundo Comandante
(OADAS)</t>
  </si>
  <si>
    <t>Trámite de las Investigaciones Disciplinarias y Administrativas.</t>
  </si>
  <si>
    <t xml:space="preserve">El Director de Asuntos Disciplinarios y Administrativos del Ejército (DADAE), el Oficial de Asuntos Disciplinarios y Administrativos (OADAS), Oficiales jurídicos de Comandos Funcionales, Comandos de Apoyo, BLICA y los Asesores Jurídicos de División Brigadas y Batallón, </t>
  </si>
  <si>
    <t xml:space="preserve">comparan mensualmente la gestión realizada en materia disciplinaria y administrativa conforme a los registros consignados en el Sistema de Información Jurídica del Ejército Nacional (SIJEN),  con las fechas de apertura de las investigaciones, </t>
  </si>
  <si>
    <t xml:space="preserve">El Director de Asuntos Disciplinarios y Administrativos del Ejército (DADAE),  </t>
  </si>
  <si>
    <t xml:space="preserve">verifica trimestralmente el estado de las investigaciones en cumplimiento de la Ley 1862 de 2017, y 1476 del 2011,  </t>
  </si>
  <si>
    <t>por la desactualización de la normatividad interna vigente de los procesos, procedimientos, formatos y/o directivas</t>
  </si>
  <si>
    <t xml:space="preserve">El Director de Planeación y Políticas Jurídicas - DIPOJ  </t>
  </si>
  <si>
    <t xml:space="preserve">valida semestralmente las políticas jurídicas emitidas por el Ministerio de Defensa Nacional y el Comando General de las Fuerzas Militares confrontando con el ordenamiento jurídico vigente en Colombia, </t>
  </si>
  <si>
    <t>con el fin de implementar dichas políticas al interior de la Fuerza de acuerdo con la normatividad vigente, En caso de  encontrar inconsistencia cuando impacta un proyecto de ley de manera negativa a la fuerza se emite un concepto jurídico de posición de fuerza al comando superior para el sector defensa que realice las articulaciones con el ponente del proyecto de ley para mitigar su impacto dejando como evidencia el oficio donde se solicita la información.</t>
  </si>
  <si>
    <t>Número de acciones implementadas para la promoción respeto y protección de los DD.HH y DIH</t>
  </si>
  <si>
    <t>con el fin de que toda política se encuentre acorde con la normatividad,  jurisprudencia y doctrina vigentes y que cuente con la revisión de DIPOJ, En caso de  encontrar inconsistencias se realiza oficio a la dirección que elaboro el producto con el fin que se acaten las recomendaciones jurídicas, dejando como evidencia un documento donde se imparten instrucciones a las Direcciones.</t>
  </si>
  <si>
    <t>Concientizar al personal sobre la responsabilidad y sentido de pertenencia que deben tener frente al trabajo que desarrollan, acorde con el proceso y procedimientos establecido.</t>
  </si>
  <si>
    <t xml:space="preserve">El Director de Planeación y Políticas Jurídicas - DIPOJ,  </t>
  </si>
  <si>
    <t xml:space="preserve">verifica semestralmente la página web de acuerdo a los lineamientos de la presidencia de la república </t>
  </si>
  <si>
    <t>a fin de evidenciar la emisión de actos legislativos, leyes, decretos, resoluciones, directivas, circulares emitidas durante el periodo, En caso de que no se evidencie dicha información se emite un concepto jurídico al comando superior para mitigar SU IMPACTO dejando como evidencia un informe.</t>
  </si>
  <si>
    <t xml:space="preserve"> con el propósito de contribuir para la adecuada asesoría jurídica integral en las unidades militares de todo nivel, en caso de  que la evaluación se pierda se informa al comando superior del personal que perdió la evaluación con el fin que la autoridad evaluadora realice una anotación administrativa en el folio de vida del personal que perdió evaluación    dejando como evidencia el informe al término de la  evaluación.</t>
  </si>
  <si>
    <t xml:space="preserve">valida semestralmente el conocimiento del personal militar de oficiales abogados del cuerpo administrativo que hace parte del sistema jurídico de la fuerza en cuanto a las políticas jurídicas implementadas por el Departamento Jurídico Integral según procedimiento código p-jempp-cede11-430 </t>
  </si>
  <si>
    <t>CEAYG - GESTIÓN DOCUMENTAL</t>
  </si>
  <si>
    <t>Fortalecer la estructura organizacional, procesos, capacidades y practicas de Gestión</t>
  </si>
  <si>
    <t>Por perdida o deterioro del acervo documental</t>
  </si>
  <si>
    <t>debido al incumplimiento de  del Sistema Integrado de Conservación.</t>
  </si>
  <si>
    <t>Verifica trimestralmente el cumplimiento con las actividades de Saneamiento ambiental, desinfección, desratización y desinsectación de los archivos de acuerdo al Reglamento 4-01 Gestión Documental,</t>
  </si>
  <si>
    <t xml:space="preserve">Desarrollar las actividades del Sistema Integrado de Conservación para garantizar la conservación de los documentos en la Fuerza. </t>
  </si>
  <si>
    <t>Porcentaje de archivos de  gestión para el proceso de organización.</t>
  </si>
  <si>
    <t>Verifica mensualmente el cumplimiento con las actividades de monitoreo y control de condiciones ambientales de los archivos de acuerdo al Reglamento 4-01 Gestión Documental,</t>
  </si>
  <si>
    <t>DIRIE</t>
  </si>
  <si>
    <t>Direccionar las Relaciones Internacionales de la Fuerza con Ejércitos Homólogos y Organismos Multilaterales, alineados con las políticas emanadas por Ministerio de Defensa Nacional , con el fin de fortalecer y proyectar las capacidades de la Institución en el ámbito internacional.</t>
  </si>
  <si>
    <t>Gestión Relaciones Internacionales</t>
  </si>
  <si>
    <t>por la suspensión de acuerdos, mecanismos y/o instrumentos de cooperación internacional militar</t>
  </si>
  <si>
    <t>debido a falta de continuidad en los programas, directrices y políticas de Estado.</t>
  </si>
  <si>
    <t xml:space="preserve">La Directora de Relaciones Internacionales del Ejército Nacional </t>
  </si>
  <si>
    <t xml:space="preserve">verifica mensualmente  las actividades programadas y planeadas  en el  cronograma anual  de DIRIE  de acuerdo a los compromisos de los escritorios  con el fin de hacer seguimiento del cumplimiento de lo pactado. </t>
  </si>
  <si>
    <t>En caso de que se encuentre una actividad que no se va a cumplir en los tiempos establecidos, se requerirá reprogramar o cancelar mediante comunicado oficial en protección de la imagen institucional. Deja como evidencia de la verificación un acta de reunión y/o un informe.</t>
  </si>
  <si>
    <t>Realizar informe trimestral evidenciando la efectividad de los controles de los riesgos, el comportamiento de los indicadores, el cumplimiento de los procedimiento y en términos generales, los resultados dela gestión de calidad del proceso de gestión de relaciones internacionales</t>
  </si>
  <si>
    <t xml:space="preserve">Suboficial de Seguimiento y Evaluación </t>
  </si>
  <si>
    <t>Cumplimiento cronograma anual de actividades</t>
  </si>
  <si>
    <t xml:space="preserve">El Jefe de Bilaterales y Multilaterales </t>
  </si>
  <si>
    <t>coteja trimestralmente el cumplimiento de los compromisos adquiridos de acuerdo con los mecanismos de cooperación bilateral con el fin de hacer seguimiento del cumplimiento de lo pactado.</t>
  </si>
  <si>
    <t xml:space="preserve"> En caso de que se encuentre una actividad no se va a cumplir en los tiempos establecidos, se requerirá reprogramar o cancelar mediante comunicado oficial en protección de la imagen institucional. Este control deja como evidencia un acta de reunión y/o un informe.</t>
  </si>
  <si>
    <t>El Jefe de Bilaterales y Multilaterales</t>
  </si>
  <si>
    <t xml:space="preserve"> verifica la gestión realizada por las Dependencias Asesoras del Comandante y Segundo Comandante, Subsistemas, Departamentos, Comandos y/o Unidades Militares para el cumplimiento de los compromisos adquiridos de acuerdo con los mecanismos de cooperación bilateral vigentes con el fin de identificar el cumplimiento de los compromisos pactados. </t>
  </si>
  <si>
    <t xml:space="preserve">La Directora de Relaciones Internacionales </t>
  </si>
  <si>
    <t>valida la cancelación de actividades y/o compromisos en fomento de las buenas relaciones y oportunidad de mantener las líneas de cooperación de acuerdo con los compromisos ingresados al cronograma anual de actividades de acuerdo con las entradas de proceso solicitadas por las áreas.</t>
  </si>
  <si>
    <t>Aleatoria</t>
  </si>
  <si>
    <t xml:space="preserve"> por desactualización de la normatividad de los procesos, procedimientos, formatos y/o directivas</t>
  </si>
  <si>
    <t>debido a elaboración de documentos bajo los lineamientos del Ejército Nacional</t>
  </si>
  <si>
    <t xml:space="preserve">El Suboficial de Seguimiento y Evaluación </t>
  </si>
  <si>
    <t xml:space="preserve">Verifica trimestralmente la contribución o trabajo alineado a las líneas de cooperación dispuestos en la Guía de Relaciones Internacionales y/o programa de cooperación internacional, con el fin de identificar la alineación al direccionamiento político y estratégico. </t>
  </si>
  <si>
    <t xml:space="preserve">En caso de no contribuir a una línea estratégica se deberá comunicar directamente al líder del proceso para verificar si hizo falta el reporte de actividades. dejando como evidencia de la verificación un informe de gestión. </t>
  </si>
  <si>
    <t>Acciones de Cooperación y Diplomacia Internacional (ACDI)</t>
  </si>
  <si>
    <t xml:space="preserve">El Suboficial se Seguimiento y Evaluación </t>
  </si>
  <si>
    <t xml:space="preserve">verifica semestralmente que la documentación propia del proceso (formatos, procedimientos, procesos) esté alineada con el direccionamiento político y estratégico, con el fin de determinar su alineación. </t>
  </si>
  <si>
    <t xml:space="preserve">Diseñar, desarrollar e implementar estrategias de comunicación que contribuyan al fortalecimiento de la imagen, la reputación y la legitimidad institucional mediante el uso de la plataforma de medios, ajustadas al entorno y a las necesidades comunicativas de los públicos objetivos </t>
  </si>
  <si>
    <t>Inicia con la necesidad de comunicación de información a los públicos objetivos y finaliza con la difusión de información.
Aplica a las siguientes unidades:
• Dependencias del COEJC, SECEJ, JEMPP, JEMGF, JEMOP
• Unidades Operativas Mayores
• Unidades Operativas Menores
• Unidades Tácticas
• Escuelas de formación
• Escuelas de Capacitación
• Escuelas de Entrenamiento</t>
  </si>
  <si>
    <t xml:space="preserve">Gestión Comunicación Estratégica </t>
  </si>
  <si>
    <t>por solicitud de rectificación de información que se haya emitido de manera oficial</t>
  </si>
  <si>
    <t>El Oficial de Agencia de Noticias, Oficial de Comunicación e información Divisionarios y COING o quién haga sus veces</t>
  </si>
  <si>
    <t>Gestión difusión de resultados operacionales a medios de comunicación externos</t>
  </si>
  <si>
    <t xml:space="preserve"> valida mensualmente la consolidación de los productos periodísticos  elaborados (boletines, comunicados e informes especiales) en el SAMED, de acuerdo con el procedimiento  P-COEJC-DICOE-361 "actualización en la WEB",</t>
  </si>
  <si>
    <t>El Oficial de Agencia de Noticias o quién desempeñe el Rol</t>
  </si>
  <si>
    <t xml:space="preserve">  verifica mensualmente la consolidación del monitoreo de prensa de acuerdo con el procedimiento P-COEJC-DICOE-343 "Monitoreo de Medios de Comunicación",</t>
  </si>
  <si>
    <t>con el propósito de identificar los medios comunicación en los cuales fue replicada la información institucional y conocer la coyuntura mediática que pueda afectar la legitimidad institucional, en caso de que se presenten diferencias en la consolidación del monitoreo de medios se debe revisar con las dependencias encargadas,  dejando como evidencia el informe con el resumen de noticias reportado a través de SAMED.</t>
  </si>
  <si>
    <t xml:space="preserve"> El Oficial de Agencia de Noticias, Oficial de Comunicación e información Divisionarios y COING o quién haga sus veces</t>
  </si>
  <si>
    <t xml:space="preserve"> verifica mensualmente la consolidación de  las solicitudes de rectificación recibidas mediante PQRS y/o solicitudes escritas, de acuerdo con las funciones asignadas en orden del día y el boletín técnico N° 10 del 3 de octubre del 2022,</t>
  </si>
  <si>
    <t>con el fin de analizar la situación a rectificar permitiendo tomar decisiones (Corregir y/o confirmar la información entregada y difundida), si se presenta diferencias en la consolidación se debe hacer una revisión con las dependencias  emitiendo respuesta escrita al interesado en caso de existir solicitudes o informando que no se recibieron solicitudes de rectificación.</t>
  </si>
  <si>
    <t>por  fallas técnicas o ataque cibernético que se puedan presentar a las paginas web institucionales</t>
  </si>
  <si>
    <t>debido a Incumplimiento en el soporte técnico y profesional para el adecuado funcionamiento del sistema.</t>
  </si>
  <si>
    <t xml:space="preserve"> El Oficial web master o quién haga sus veces</t>
  </si>
  <si>
    <t>verifica al inicio de la contratación que la empresa cuente con unidad de testing (Testeo) de acuerdo a los servicios (oferta) de la misma,</t>
  </si>
  <si>
    <t>Ingeniero de desarrollo WEB / Oficial de redes</t>
  </si>
  <si>
    <t>Porcentaje de Favorabilidad de los Productos de Comunicación del Ejército Nacional</t>
  </si>
  <si>
    <t>valida cada cuatro meses, en cumplimiento del procedimiento P-COEJEC-DICOE-346 "Planificar y Realizar el Ethical Hacking a los Portales Web del Ejercito Nacional de Colombia",</t>
  </si>
  <si>
    <t>Informar sobre los versiones de actualización de seguridad los sistemas y software, incluyendo posibles correcciones que eviten  vulnerabilidades.</t>
  </si>
  <si>
    <t>El Oficial web master  o quién haga sus veces</t>
  </si>
  <si>
    <t>verifica cuatrimestralmente las restauraciones o copias periódicas de la información cargada en la página WEB, de acuerdo con el contrato vigente a la fecha,</t>
  </si>
  <si>
    <t>El ingeniero de desarrollo web o quien haga sus veces</t>
  </si>
  <si>
    <t>debido a Cambios en normatividad que no son difundidos por la dependencia emisora del documento</t>
  </si>
  <si>
    <t>Los oficiales jefes de dependencia de la DICOE</t>
  </si>
  <si>
    <t xml:space="preserve"> con el fin de identificar posibles necesidades de corrección en la información mencionada, en caso de que existan errores en la consolidación realizar los respectivos ajustes y retroalimentación, dejando como soporte el reporte de la documentación aprobada en el SAMED, mensualmente.</t>
  </si>
  <si>
    <t>Actualización de la caracterización del procesos y los procedimientos existentes de Gestión de Comunicación Estratégica.</t>
  </si>
  <si>
    <t>Planes - Seguimiento y evaluación</t>
  </si>
  <si>
    <t xml:space="preserve">Evaluación porcentual de gestión de la comunicación interna EJC </t>
  </si>
  <si>
    <t>El Oficial jurídico de la DICOE o quién haga sus veces</t>
  </si>
  <si>
    <t>verifica mensualmente la consolidación los productos comunicaciones que se realizan desde la DICOE, de acuerdo con el instructivo,  el procedimiento P-COEJC-DICOE-340 "Creación de boletines y comunicados de prensa" y P-COEJC-DICOE-336 "Informes especiales"</t>
  </si>
  <si>
    <t xml:space="preserve"> con el objeto de validar  los comunicados emitidos, si hay inconsistencias en la consolidación se debe realizar la retroalimentación dejando como evidencia informe con las instrucciones emitidas en el grupo de redacción.</t>
  </si>
  <si>
    <t>con el objeto de aprobar o desaprobar el mismo, en caso de que se presente diferencias en la consolidación se deberá realizar una revisión con el personal encargado , dejando como soporte informe relacionando los documentos emitidos en el mes.</t>
  </si>
  <si>
    <t>Comando Financiero y Presupuestal (COFIP)</t>
  </si>
  <si>
    <t>Garantizar una adecuada planeación, distribución y seguimiento a la ejecución presupuestal de los recursos asignados al Ejército para el cumplimiento de la misión, a través de una visión integral del presupuesto sustentada en información consistente para la toma de decisiones y la optimización de recursos.</t>
  </si>
  <si>
    <t>Desde la planeación y distribución de recursos, pasando por la asesoría al alto mando para la toma de decisiones y el seguimiento presupuestal permanente a la gestión de recursos de las Unidades ejecutoras. Aplica para todos los procesos.</t>
  </si>
  <si>
    <t>por inadecuada programación de los cupos PAC de las Subunidades Ejecutoras de Presupuesto</t>
  </si>
  <si>
    <t xml:space="preserve">debido a deficiencias en la sinergia organizacional y canales de comunicación que permitan cumplir el objetivo </t>
  </si>
  <si>
    <t xml:space="preserve">El Director de Presupuesto, Oficial de Apropiación y PAC, </t>
  </si>
  <si>
    <t xml:space="preserve">verifica mensualmente las solicitudes de las Subunidades Ejecutoras de Presupuesto frente a la asignación de cupo PAC (Programa Anual Mensualizado de Caja) y al "procedimiento de asignación y apropiación PAC P-SECEJ-COFIP-285", </t>
  </si>
  <si>
    <t>con el fin de validar que la solicitud que se eleve ante el Ministerio de Hacienda y Crédito Público corresponda a las necesidades de las diferentes Subunidades Ejecutoras de Presupuesto. En caso de no realizarse la reunión de verificación de comité se debe elaborar un oficio por medio del cual se justifique porque no se realizó la reunión. Dejando como soporte de la verificación las actas de reunión de Comités de Asignación de Cupo PAC.</t>
  </si>
  <si>
    <t>Realizar de seguimiento mensual a la pérdida de PAC, a través de los cuadros control.</t>
  </si>
  <si>
    <t xml:space="preserve">El Director de Presupuesto, Oficial de Apropiación y PAC </t>
  </si>
  <si>
    <t>Ejecución PAC</t>
  </si>
  <si>
    <t xml:space="preserve">verifica mensualmente las cifras del boletín de seguimiento a la ejecución de PAC frente a las justificaciones manifestadas por cada Subunidad Ejecutora de Presupuesto con relación al PAC pendiente por ejecutar y al "procedimiento de Asignación de Apropiación y PAC P-SECEJ-COFIP-285", </t>
  </si>
  <si>
    <t>con el fin de determinar si se presentan novedades para la ejecución de los cupos PAC disponibles y evitar pérdidas en el mes.  En caso de no realizarse el comité de seguimiento se debe elaborar un oficio por medio del cual se justifique porque no se realizó la reunión dejando como soporte de la verificación las actas de reunión de Comités de Seguimiento de Cupo PAC.</t>
  </si>
  <si>
    <t>Llevar control mensualizado del comportamiento del indicador de pago no utilizado (INPANUT).</t>
  </si>
  <si>
    <t>El Director de Presupuesto, Oficial de Apropiación y PAC</t>
  </si>
  <si>
    <t>verifica mensualmente los saldos que arroja el sistema SIIF de pérdida de cupo PAC frente a las justificaciones emitidas por las subunidades ejecutoras de presupuesto y al "procedimiento de asignación de apropiación y PAC P-SECEJ-COFIP-285",</t>
  </si>
  <si>
    <t>con el fin de establecer las razones por las cuales se generan pérdidas de cupo al cierre del mes. En caso de presentarse fallas en el sistema SIIF al cierre de mes, se debe elaborar un oficio (pantallazo de la plataforma) donde se manifieste que no se pudo realizar la consulta del PAC disponible y gestionado. Dejando como soporte documental de la verificación el informe de ejecución PAC.</t>
  </si>
  <si>
    <t xml:space="preserve">El Jefe de presupuesto de la Subunidad Ejecutora de Presupuesto, </t>
  </si>
  <si>
    <t xml:space="preserve">verifica mensualmente los saldos de cupos PAC perdidos frente a las diferentes situaciones que se hayan presentado en la Subunidad Ejecutora de Presupuesto y al "procedimiento de asignación de apropiación y PAC P-SECEJ-COFIP-285”, </t>
  </si>
  <si>
    <t xml:space="preserve">con el fin de identificar y prevenir las situaciones administrativas que ocasionan la perdida de PAC. En caso de que la Subunidad Ejecutora de Presupuesto no presente pérdida de PAC, deberán elaborar un oficio informando que no hubo pérdida de PAC. Dejando como evidencia de la verificación el informe de pérdida de PAC. </t>
  </si>
  <si>
    <t xml:space="preserve">verifica mensualmente mediante reuniones con la cadena presupuestal, el ordenador del gasto y supervisores de contrato las necesidades de PAC de la Subunidad de acuerdo al avance en la ejecución de los recursos y pagos que se proyecte y al "procedimiento de asignación de apropiación y PAC P-SECEJ-COFIP-285", </t>
  </si>
  <si>
    <t>con el fin garantizar los pagos oportunos por los diferentes conceptos del gasto de manera mensual. En caso de que la Subunidad Ejecutora de Presupuesto no realice la reunión deben dejar como soporte documental un oficio dirigido a SECEJ justificando las causas (con copia a la DIPRE). Dejando como soporte documental de la verificación acta de reunión de solicitud de PAC.</t>
  </si>
  <si>
    <t>C6</t>
  </si>
  <si>
    <t xml:space="preserve">verifica anualmente los diferentes requerimientos y directrices emitidos en materia de PAC por el Comando Financiero y Presupuestal con relación a los parámetros que se van emitir al interior de la subunidad para determinar las solicitudes del manejo de PAC durante la vigencia y a la circular de lineamientos de PAC que emite el COFIP anualmente, </t>
  </si>
  <si>
    <t>con el fin de establecer los aspectos de PAC en las Subunidades Ejecutoras de Presupuesto durante la vigencia. En caso de que la Subunidad Ejecutora de Presupuesto no realice el informe deben dejar como soporte documental un oficio dirigido a SECEJ justificando las causas (con copia a la DIPRE). Dejando como soporte documental de  la verificación un informe que contenga la planeación y ejecución del PAC durante toda la vigencia.</t>
  </si>
  <si>
    <t>por asignar apropiación sin saldo en la Cuenta Única Nacional en cada Subunidad Ejecutora de Presupuesto</t>
  </si>
  <si>
    <t>debido a inadecuada planeación presupuestal y no realizar los controles adecuados a los saldos CUN</t>
  </si>
  <si>
    <t xml:space="preserve">El Director Financiero, Oficial de Control y Ejecución, </t>
  </si>
  <si>
    <t xml:space="preserve">verifica mensualmente el saldo consolidado CUN del SIIF Nación vs. el cuadro control CUN de la Dirección Financiera - DIFIN validando la disponibilidad de los recursos en la Cuenta Única Nacional - CUN de acuerdo a la "Directiva Permanente 90 del 23 de mayo del 2022”, </t>
  </si>
  <si>
    <t>con el fin de que la Dirección de Presupuesto del COFIP asigne en forma correcta las apropiaciones de fondo interno a las Subunidades Ejecutoras de Presupuesto. En caso de no contar con disponibilidad de recursos en el CUN, se debe elaborar un documento en cual se establezcan las causas por las cuales no se pudo asignar recursos a las Subunidades Ejecutoras de Presupuesto. Dejando como soporte documental de la verificación el informe saldos CUN.</t>
  </si>
  <si>
    <t>Realizar requerimiento aquellas Subunidades Ejecutoras de Presupuesto que presenten un saldo negativo de apropiación frente a los saldos CUN.</t>
  </si>
  <si>
    <t xml:space="preserve">Director Presupuesto 
Analista fondo interno </t>
  </si>
  <si>
    <t>Seguimiento saldos CUN</t>
  </si>
  <si>
    <t xml:space="preserve">verifican mensualmente los movimientos de las Subunidades Ejecutoras de Presupuesto en el Sistema Integrado de Información Financiera SIIF Nación (reporte consolidado CUN del SIIF Nación) en relación al cuadro control de movimientos saldos CUN y al "procedimiento Cuenta Única Nacional Nivel Central P-SECEJ-COFIP-377", </t>
  </si>
  <si>
    <t>con el fin de garantizar una gestión oportuna de los recursos. En caso de presentarse diferencias entre SIIF y el cuadro de movimientos CUN, se debe elaborar un documento informando las novedades identificadas. Dejando como soporte documental de la verificación el cuadro consolidado saldos y movimientos CUN del mes.</t>
  </si>
  <si>
    <t xml:space="preserve">El Director de la Dirección de Presupuesto-DIPRE, Analista de Fondo Interno, </t>
  </si>
  <si>
    <t xml:space="preserve">verifica mensualmente el reporte del cuadro control CUN entregado por la Dirección Financiera - DIFIN de acuerdo a las solicitudes de apropiación de las Subunidades Ejecutoras de Presupuesto y al "procedimiento Cuenta Única Nacional Nivel Central P-SECEJ-COFIP-377”, </t>
  </si>
  <si>
    <t>con el fin de realizar el cargue de apropiación en el SIIF Nación. En caso de no contar con el reporte del SIIF al cierre de mes para realizar el informe se debe elaborar un oficio dirigido a COFIP justificando las causas. Dejando como soporte documental oficio de cruce de apropiación vs. saldos CUN Subunidades Ejecutoras de Presupuesto.</t>
  </si>
  <si>
    <t>por incumplimiento a la ejecución del presupuesto del gasto</t>
  </si>
  <si>
    <t xml:space="preserve">debido a falta de seguimiento a la ejecución del presupuesto por parte del ordenador del gasto </t>
  </si>
  <si>
    <t xml:space="preserve">El Comandante Financiero y Presupuestal a través del Oficial de evaluación y seguimiento,  </t>
  </si>
  <si>
    <t xml:space="preserve">verifica  mensualmente la ejecución presupuestal de los recursos asignados al Ejército Nacional con relación a los reportes arrojados por el Sistema de Información Financiera-SIIF Nación, y al "procedimiento control y seguimiento a la ejecución presupuestal del Ejército Nacional P-SECEJ-COFIP-290", </t>
  </si>
  <si>
    <t>con el fin de rendir ante el Segundo Comandante del Ejército Nacional el  avance de ejecución presupuestal y su cumplimiento respecto a las metas establecidas para la vigencia. En caso de no tener acceso a los reportes del Sistema SIIF, se debe elaborar un documento con la justificación y el pantallazo de la plataforma. Dejando como soporte documental de la verificación el consolidado de las presentaciones de seguimiento de la ejecución presupuestal.</t>
  </si>
  <si>
    <t>Consolidar las respuestas de las ordenaciones del gasto del Cuartel General que fueron notificadas en el informe de ejecución mensual.</t>
  </si>
  <si>
    <t>Director Contable y Tesorería, Oficial de Presupuesto</t>
  </si>
  <si>
    <t>Ejecución del presupuesto del Ejército Nacional</t>
  </si>
  <si>
    <t xml:space="preserve">El Director Financiero a través del oficial de control ejecución, </t>
  </si>
  <si>
    <t xml:space="preserve">verifica mensualmente la gestión presupuestal de las Subunidades Ejecutoras de Presupuesto con relación a la ejecución presupuestal reportada a través del Sistema Integrado de Información Financiera (SIIF Nación) y al "procedimiento Registro Ejecución Presupuestal Unidades Ejecutoras de Presupuesto y centrales administrativas y contables P-SECEJ-COFIP-169", </t>
  </si>
  <si>
    <t xml:space="preserve">todo ello, con el fin de informar a las Unidades el estado de cumplimiento de la ejecución de las metas estipuladas por el  Segundo Comandante del Ejército Nacional. En caso de no tener acceso a los reportes del Sistema SIIF, se debe elaborar un documento con la justificación y el pantallazo de la plataforma. Dejando como soporte documental de la verificación el informe de ejecución presupuestal para todas las Subunidades Ejecutoras de Presupuesto. </t>
  </si>
  <si>
    <t>Elaborar informe de ejecución presupuestal dirigido al Segundo Comandante del Ejército Nacional dando a conocer los avances de compromisos y obligaciones alcanzados por cada Ordenador del Gasto durante el periodo establecido.</t>
  </si>
  <si>
    <t xml:space="preserve">
Oficial de evaluación y seguimiento COFIP</t>
  </si>
  <si>
    <t xml:space="preserve">El Director Contable y de Tesorería, Oficial de Presupuesto, </t>
  </si>
  <si>
    <t xml:space="preserve">verifica mensualmente el cumplimiento de proyección de compromisos y obligaciones de acuerdo a los recursos asignados a los Ordenadores del Gasto del Cuartel General del Ejército, conforme a lo establecido en el cumplimiento al procedimiento de Registro Ejecución Presupuestal P-SECEJ-COFIP-287, </t>
  </si>
  <si>
    <t>con el fin de informar a los Ordenadores del Gasto del Cuartel General el estado de cumplimiento de la  ejecución de las metas estipuladas por el Segundo Comandante del Ejército Nacional. En caso de no tener acceso a los reportes del Sistema SIIF, se debe elaborar un documento con la justificación y el pantallazo de la plataforma.  Dejando como soporte documental de la verificación el informe de ejecución presupuestal a las Unidades Centralizadas (DIADQ, DIPER, APOLOG, DIPSO).</t>
  </si>
  <si>
    <t xml:space="preserve">El Ordenador del Gasto a través del Oficial y/o Suboficial de presupuesto, </t>
  </si>
  <si>
    <t xml:space="preserve">valida mensualmente el informe de ejecución presupuestal emitido por la Dirección Financiera (DIFIN) de acuerdo a los reportes generados por el sistema SIIF Nación y al procedimiento "procedimiento Registro Ejecución Presupuestal Unidades Ejecutoras de Presupuesto y centrales administrativas y contables P-SECEJ-COFIP-169", </t>
  </si>
  <si>
    <t xml:space="preserve">con el fin de identificar y ajustar las observaciones presupuestales evidenciadas. En caso de que la Unidad no presente observaciones, debe elaborar un oficio informando que no cuenta con novedades en el mes. Dejando como soporte documental de la verificación el informe de ajuste a las observaciones presentadas.   </t>
  </si>
  <si>
    <t>El Ordenador del Gasto a través del Oficial y/o Suboficial de presupuesto,</t>
  </si>
  <si>
    <t xml:space="preserve"> verifican mensualmente el estado actual de la ejecución de los recursos asignados con relación a la circular anual de metas de ejecución presupuestal de la vigencia en curso,</t>
  </si>
  <si>
    <t xml:space="preserve"> con el fin de dar cumplimiento a las proyecciones presupuestales y ejecutar en su totalidad los recursos asignados. En caso de no realizar la reunión de seguimiento, se debe dejar documento soporte por medio del cual se indique por qué no se realizó. Dejando como evidencia de la verificación acta de reunión de seguimiento presupuestal.</t>
  </si>
  <si>
    <t xml:space="preserve">verifican mensualmente el estado de ejecución de los recursos de inversión de acuerdo al estado de procesos de contratación y a los lineamientos establecidos en la circular anual metas de ejecución presupuestal de la vigencia en curso, </t>
  </si>
  <si>
    <t>con el fin de hacer análisis y presentar recomendaciones al mando. En caso de que la información no obedezca a la realidad presupuestal frente a lo registrado en la plataforma SIIF, la Unidad deberá elaborar un nuevo informe con las correcciones y ajustes pertinentes. Dejando como evidencia de la verificación, el oficio de seguimiento a la ejecución de los recursos de inversión.</t>
  </si>
  <si>
    <t>debido a la elaboración inadecuada de documentos bajo los lineamientos emitidos por el Ejército Nacional.</t>
  </si>
  <si>
    <t xml:space="preserve">El oficial Jurídico del Comando, </t>
  </si>
  <si>
    <t xml:space="preserve">verifica anualmente la actualización del normograma del Comando con relación a los lineamientos metodológicos establecidos en la circular No. 13.1/4032583, </t>
  </si>
  <si>
    <t>con el fin de mantener actualizados las directrices, y reglamentos que soportan el quehacer de las direcciones del Comando y la caracterización del proceso presupuestal y contable. En caso de qué alguna dirección justifique que no presenta actualización en la normatividad, se deberá solicitar un oficio soporte. Dejando como evidencia de la verificación un oficio de la actualización del normograma del proceso de Gestión Presupuestal y contable.</t>
  </si>
  <si>
    <t>Realizar la actualización del normograma del Comando Financiero y Presupuestal</t>
  </si>
  <si>
    <t xml:space="preserve">Oficial Jurídico del Comando </t>
  </si>
  <si>
    <t>Actualización de documentos rectores gestión presupuestal</t>
  </si>
  <si>
    <t xml:space="preserve">Los directores del Comando Financiero y Presupuestal, </t>
  </si>
  <si>
    <t>verifican semestralmente que los procesos, procedimientos, formatos y/o directivas se encuentren actualizados con relación a los lineamientos, directivas y guías financieras emitidos por el Ministerio de Defensa Nacional y Ministerio de Hacienda y Crédito Público,</t>
  </si>
  <si>
    <t xml:space="preserve"> con el fin de mantener actualizados y alineados los documentos que regulan el quehacer de las Unidades y / o dependencias en materia financiera. En caso de que alguna dirección no realice alguna actualización de los documentos, se debe elaborar un oficio por medio del cual se realice la justificación. Dejando como soporte de la verificación, el acta de reunión con la verificación y actualización de los documentos (procesos, procedimientos, formatos y/o directivas) del proceso presupuestal y contable.</t>
  </si>
  <si>
    <t xml:space="preserve">El Oficial de Evaluación y Seguimiento del Comando, </t>
  </si>
  <si>
    <t xml:space="preserve">verifica semestralmente el documento soporte por medio del cual se realiza la actualización de los procesos, procedimientos, formatos y /o directivas de acuerdo a las mesas de trabajo realizadas con las direcciones del Comando con relación al oficio y el formato de creación, actualización, y /o eliminación de documentos del SIG, </t>
  </si>
  <si>
    <t xml:space="preserve">con el fin de solicitar su aprobación ante el Departamento de Planeación. En caso de no realizarse la actuación de los documentos soporte de cada uno de los procesos se debe elaborar un oficio con la respectiva justificación. Dejando como soporte de la verificación, un informe de actualización del proceso presupuestal y contable dirigido al Comandante Financiero y Presupuestal. </t>
  </si>
  <si>
    <t xml:space="preserve">Inspección General del Ejército </t>
  </si>
  <si>
    <t>Evaluar de forma independiente y objetiva durante la vigencia el estado de los cinco componentes del Sistema de Control Interno del Ejército Nacional, desde la tercera línea de defensa, a través de la ejecución de las actividades establecidas en la normatividad vigente sobre los roles de las oficinas de control interno, con el fin de mejorar y proteger el valor de la Fuerza.</t>
  </si>
  <si>
    <t>Iniciar con el programa anual de Inspección y Seguimiento a su ejecución, las inspecciones o seguimientos, así como el desarrollo de las actividades asociadas a los roles establecidos en la normatividad vigente para las oficinas de control interno y finaliza con la presentación de los resultados de la evaluación del Sistema de Control Interno al Subcomité Central de Coordinación de Control Interno. Unidades en las que tiene aplicación el proceso: Inspección General del Ejército y Unidades que en su Tabla de Organización y Equipo (TOE), cuenten con dependencia de Control Interno.</t>
  </si>
  <si>
    <t>Evaluación Independiente</t>
  </si>
  <si>
    <t>por errores en la información documentada que es reflejada en los informes de inspección (objetivos, alcance, hallazgos, fortalezas, recomendaciones y conclusiones)</t>
  </si>
  <si>
    <t>debido al incumplimiento de los principios éticos del inspector (integridad, objetividad, confidencialidad, competencia y debido cuidado profesional), en la evaluación independiente realizada por los integrantes de las comisiones inspectoras</t>
  </si>
  <si>
    <t>Los Inspectores Delegados de cada área de la Inspección, el Jefe de Estado Mayor / Subdirector y el Oficial / Suboficial de Control Interno de las Unidades</t>
  </si>
  <si>
    <t>verifican cada vez que se realice el planeamiento de una inspección, de acuerdo con el procedimiento de Inspección (P-COEJC-CEIGE-037),</t>
  </si>
  <si>
    <t>que los funcionarios que van a integrar la comisión inspectora sean idóneos para el área o proceso designado, en caso de contar con la información relacionada de las competencias, perfil, experiencia y conocimientos del personal de inspectores, se solicita al área de personal los datos actualizados; dejando como evidencia el formato (FO-COEJC-CEIGE-1077) Información de Inspectores.</t>
  </si>
  <si>
    <t>Realizar trabajos de consultoría (asesoramiento) a las dependencias de control interno de las unidades del nivel división y equivalentes (aplica para CEIGE), a los homólogos de control interno de las unidades orgánicas o agregadas (aplica para DIV y equivalentes) y a los estados mayores (aplica para DIV, BR y equivalentes), sobre los siguientes temas: 
• Sistema de control interno (séptima dimensión MIPG)
• Reglamento General de Inspecciones
• Proceso evaluación independiente
• Procedimiento de inspección
• Código de ética
• Riesgos e indicadores de evaluación independiente</t>
  </si>
  <si>
    <t>• Inspector Ejecutivo CEIGE
• Inspector Delegado Planeación, Gestión y Evaluación CEIGE
• Oficial /Suboficial de control interno de las Unidades</t>
  </si>
  <si>
    <t>Forma de obtención: Manual.
Tipo de indicador: Efectividad.
Tipo de meta: Meta constante.
Descripción de la meta: Mantener en 0% la tasa.
Descripción de la meta: Mantener en 0% la tasa.
Programación de la meta (%): 0%.
Línea base: 0%.
Fuente de información: Estadísticas del proceso (expedientes de inspección e informes de inspección autoridad de control superior).
Nombre de la variable: Cantidad de informes rectificados.
• Descripción: Informes emitidos por la Inspección General o dependencia de control interno en el que se rectifica o deja sin valor un informe de inspección.
• Fuente de información: Estadísticas del proceso (expedientes de inspección).
• Fórmula: V1
Nombre de la variable: Cantidad de informes cuestionados por alguna autoridad de control interna o externa.
• Descripción: Informes de auditoría en los que se documenten hallazgos por parte de alguna autoridad de control superior, en los que se cuestione o indique posible omisión en los informes de inspección.
• Fuente de información: Estadísticas del proceso (planes de mejoramiento).
• Fórmula: V2
Nombre de la variable: Total de informes emitidos.
• Descripción: Informes de inspección emitidos por la unidad inspectora.
• Fuente de información: Estadísticas del proceso (formato control de inspecciones y formato control misiones de trabajo).
• Fórmula: V3
Fórmula del indicador: ((V1 + V2) / V3) * 100%</t>
  </si>
  <si>
    <t>Los Inspectores Delegados que lideran los diferentes grupos de la Comisión Inspectora (Inspección General) y el Oficial / Suboficial de control interno de las Unidades</t>
  </si>
  <si>
    <t>verifican cada vez que finalice una inspección, de acuerdo con el procedimiento de Inspección (P-COEJC-CEIGE-037),</t>
  </si>
  <si>
    <t>que los informes aplicables según el tipo de inspección, se encuentren debidamente diligenciados, comprobando que corresponda al respectivo instructivo y que la redacción del objetivo, alcance, hallazgos, fortalezas, recomendaciones y conclusiones, sigan la estructura vigente, dejando como evidencia los informes firmados por quienes intervienen (informe o descripción de número de procesos inspeccionados, número de informes generados, tipo de inspección, unidad inspeccionada). En caso de no cumplir con la estructura del informe o fallas en la redacción; se solicita la devolución del documento para su corrección</t>
  </si>
  <si>
    <t>El Inspector Ejecutivo, los Inspectores Delegados que lideran los diferentes grupos de la Comisión Inspectora (Inspección General), el Jefe de Estado Mayor / Subdirector y el Oficial / Suboficial de control interno de las Unidades,</t>
  </si>
  <si>
    <t>El Inspector Ejecutivo, los Inspectores Delegados que lideran los diferentes grupos de la Comisión Inspectora (Inspección General), el Jefe de Estado Mayor / Subdirector y el Oficial / Suboficial de control interno de las Unidades</t>
  </si>
  <si>
    <t>verifican aleatoriamente cada vez que se realice una inspección, de acuerdo con el procedimiento de Inspección (P-COEJC-CEIGE-037),</t>
  </si>
  <si>
    <t xml:space="preserve">Los miembros del Subcomité Central de Coordinación de Control Interno, </t>
  </si>
  <si>
    <t>validan cada vez que se presenten diferencias con los resultados de las inspecciones, de acuerdo con la  Resolución EJC No. 7722 de 2021,</t>
  </si>
  <si>
    <t>que en la reunión del Subcomité se tomen decisiones que resuelvan estas situaciones, siempre que se haya surtido el conducto regular ante la Inspección General del Ejército, de manera previa a la entrega del informe final de inspección, dejando como evidencia un acta de reunión de dicho Subcomité con las decisiones tomadas.
En caso de no realizarse la reunión, se solicitará la reunión con el Comandante del Ejército.
Nota: no aplica para las unidades del nivel División / Brigada y equivalentes.</t>
  </si>
  <si>
    <t>debido a la inefectividad del seguimiento al plan de mejoramiento institucional y/o a la respuesta inoportuna de los requerimientos</t>
  </si>
  <si>
    <t>El Inspector Delegado Entes Externos</t>
  </si>
  <si>
    <t>verifica semestralmente el seguimiento al plan de mejoramiento institucional emitido por la CGR.</t>
  </si>
  <si>
    <t>presentando como evidencia el Certificado de cargue en  la plataforma (SIRECI) de la CGR. En caso de no presentar el certificado, se solicitará al jefe de área de planeación el documento requerido</t>
  </si>
  <si>
    <t>verifica trimestralmente el seguimiento y la respuesta a  los requerimientos realizados por la CGR.</t>
  </si>
  <si>
    <t>Documentando la evidencia de la revisión mediante archivo de respuestas digitales (email) emitidas a la CGR. en caso de no presentarse seguimientos se requerirá al jefe de entes externos los presente.</t>
  </si>
  <si>
    <t>Los Inspectores Delegados que lideran los diferentes grupos de la Comisión Inspectora,</t>
  </si>
  <si>
    <t xml:space="preserve">realizando informes detallados que documenten y analicen los hallazgos identificados durante la inspección, los cuales deben ser comparados o informados a la sección de entes externos, con el fin de comprobar el estado de coincidencia de los mismos, se deja como evidencia el reporte del estado de hallazgos totales de la unidad. En caso de no coincidir o presentar la información para comparación se ordena a los inspectores el reporte de dichas novedades. </t>
  </si>
  <si>
    <t>Comandantes DIV / El Jefe de Estado Mayor / Directores CENAC / Subdirector y el Oficial / Suboficial de control interno o equivalentes de las Unidades,</t>
  </si>
  <si>
    <t>Verifican, según la periodicidad establecida en el plan de mejoramiento suscrito por la Contraloría General de la República (CGR)</t>
  </si>
  <si>
    <t xml:space="preserve">los hallazgos de las Unidades a su cargo.  se deja como evidencia la elaboración de un informe detallado de seguimiento o avance % a las tareas programadas por la CGR, en caso de no ser presentado el avance y estado de los seguimientos se solicitará el informe al oficial responsable de la información </t>
  </si>
  <si>
    <t>El Inspector General del Ejército,</t>
  </si>
  <si>
    <t>cada vez que se realice actualización de las normas internas referente a la evaluación independiente, de acuerdo con las capacidades establecidas en la TOE No. 2 01 10 20,</t>
  </si>
  <si>
    <t>desarrolla los roles asignados en las normas vigentes a las oficinas de control interno, relacionados con: liderazgo estratégico; enfoque hacia la prevención; evaluación de la gestión del riesgo; evaluación y seguimiento; relación con entes externos de control, a fin de generar el fortalecimiento de la Inspección General del Ejército, dejando como evidencia los documentos de autorregulación de su competencia (Reglamento de inspecciones, Directiva "lineamientos para el desarrollo de inspecciones", proceso, procedimiento y formatos de inspección)</t>
  </si>
  <si>
    <t>RIESGO DE LEGITIMIDAD ACEPTADO</t>
  </si>
  <si>
    <t>DIRECCION DE APLICACIÓN DE NORMAS DE TRANSPARENCIA DEL EJÉRCITO</t>
  </si>
  <si>
    <t>8. Fortalecer la integridad y transparencia institucional.</t>
  </si>
  <si>
    <t>El Oficial responsable de las áreas; Jurídica, Económica y Técnica de DANTE</t>
  </si>
  <si>
    <t xml:space="preserve">verifican mensualmente las Leyes Normas y Decretos, que rigen al proceso de acuerdo a los lineamientos emitidos por los entes gubernamentales </t>
  </si>
  <si>
    <t xml:space="preserve">con el fin de realizar las actualizaciones que aplican al Normograma del proceso, dejando como evidencia Informe, si este no cumple los requisitos se debe hacer la modificación de inmediato </t>
  </si>
  <si>
    <t>El Oficial Asesor Jurídico DANTE</t>
  </si>
  <si>
    <t>Asociado a Indicador de Procesos Plan de acompañamiento</t>
  </si>
  <si>
    <t>El Oficial de Planes de DANTE</t>
  </si>
  <si>
    <t>Valida mensualmente el normograma con los cambios informados por los responsables de las área Jurídica, Económica y Técnica de DANTE</t>
  </si>
  <si>
    <t xml:space="preserve">para evitar hacer recomendaciones en los acompañamientos a las unidades, citando normatividad derogada dejando evidencia informe de las actualizaciones normativas, si existe errores e concordancia se debe realizar la corrección inmediata  </t>
  </si>
  <si>
    <t>El Oficial de planes, Realiza Informe Trimestral de seguimiento a los controles para verificar el cumplimiento</t>
  </si>
  <si>
    <t>El Oficial de planes</t>
  </si>
  <si>
    <t xml:space="preserve">El Suboficial de evaluación y seguimiento  </t>
  </si>
  <si>
    <t xml:space="preserve">
Verifica mensualmente la información registrada en los boletines de acuerdo al cronograma realizado para la vigencia </t>
  </si>
  <si>
    <t xml:space="preserve"> 
para evitar citar normatividad desactualizada o derogada, que afecte la correcta ejecución de los procedimientos, dejando como evidencia boletín informativos firmados con aval Jurídico, En caso de existir algún error en la elaboración de los boletines se debe hacer la corrección de inmediato   </t>
  </si>
  <si>
    <t>por percepción desfavorable de la imagen institucional por parte de los funcionarios</t>
  </si>
  <si>
    <t xml:space="preserve">debido a desconocimiento de las normas y de los procedimientos de la transparencia institucional </t>
  </si>
  <si>
    <t>Oficial de Observatorio de Ética e Integridad</t>
  </si>
  <si>
    <t>verifica mensualmente la difusión de boletines, capacitaciones, ejercicios prácticos, estadística de paso de pista, actas de reunión, entre otros;  efectuadas por las Unidades de acuerdo al plan de trabajo de la vigencia</t>
  </si>
  <si>
    <t xml:space="preserve">El Oficial de Observatorio de Ética e Integridad, Realiza SEMESTRAL  un Informe Consolidado de los resultados las encuestas obtenidos  en el periodo </t>
  </si>
  <si>
    <t>El Oficial de Observatorio 
de Ética e Integridad</t>
  </si>
  <si>
    <t>Asociado a Indicador de Procesos Cobertura institucional en la difusión de temáticas de transparencia, anticorrupción e integridad a través del Sistema de transparencia del Ejército Nacional.</t>
  </si>
  <si>
    <t xml:space="preserve">verifica mensualmente las actividades planteadas en el plan de trabajo elaborado por cada una de las Unidades Operativas Mayores,  </t>
  </si>
  <si>
    <t>valida semestralmente el instrumento del índice de percepción de transparencia del Ejército (IPTEN) de acuerdo a Directiva 000152/2019 Programa de Integridad</t>
  </si>
  <si>
    <t>con el objetivo de fortalecer la imagen institucional y la credibilidad del Ejercito Nacional, dejando como soporte documental un informe. En caso de no alcanzar el umbral superior al 20% de los efectivos encuestados en las unidades, se solicitará al JEM realizar acciones para mejorar la participación.</t>
  </si>
  <si>
    <t>por  desconocimiento de los roles y responsabilidades de los funcionarios</t>
  </si>
  <si>
    <t>debido la inadecuada aplicación del modelo de gestión de perfiles y competencias estructurado por los diferentes cargos</t>
  </si>
  <si>
    <t>Oficial o Suboficial de Análisis Personal DANTE</t>
  </si>
  <si>
    <t>valida semestralmente las competencias del personal de DANTE de acuerdo a la Directiva 00078/2019 Articular las secciones funcionales de DANTE.</t>
  </si>
  <si>
    <t xml:space="preserve">El Oficial de personal de DANTE </t>
  </si>
  <si>
    <t>Verifica semestralmente, el cumplimiento al Curso de Integridad, Transparencia y Lucha Contra la Corrupción por parte del  personal de la Dirección DANTE, impulsado por el Departamento Administrativo de la Función Pública (DAFP)</t>
  </si>
  <si>
    <t xml:space="preserve"> Realiza un informe de seguimiento SEMESTRAL del personal que realiza el curso validando su respectiva certificación.</t>
  </si>
  <si>
    <t>Valida cada vez que haya acompañamiento, la competencia del personal que integrará las misiones de trabajo de acuerdo al procedimiento P-SECEJ-DANTE-317.</t>
  </si>
  <si>
    <t>con el fin de prevenir el deterioro de los acervos documentales, identificando las variables medio ambientales de los rangos establecidos, En caso de presentar incumplimientos se realizara estudio para traslado de la documentación que puedan ser afectados, dejando como evidencia un informe de seguimiento con su respectivo registro fotográfico y el formato monitoreo y control de condiciones ambientales.</t>
  </si>
  <si>
    <t>con el fin de minimizar los riesgos asociados con la conservación del material, por medio de las medidas de seguridad y protección parametrizadas, En caso de presentar incumplimientos se realizara simulacro de emergencia aplicada al material documental,  dejando como evidencia un informe de seguimiento con su respectivo registro fotográfico y formato de mantenimiento de sistemas de almacenamiento e instalaciones físicas.</t>
  </si>
  <si>
    <t>Realiza mensualmente la socialización y/o difusión de los lineamientos y parámetros ordenados en el RGE 4-01 Gestión Documental,</t>
  </si>
  <si>
    <t>Verifica mensualmente el cumplimiento de los parámetros ordenados de acuerdo al Reglamento 4-01 Gestión Documental y el plan de transferencias,</t>
  </si>
  <si>
    <t>Estandarización DAVAA</t>
  </si>
  <si>
    <t>Actualizar la doctrina y normatividad, a través del uso de técnicas, equipos, procedimientos aeronáuticos, prácticas aprobadas y unificadas.</t>
  </si>
  <si>
    <t xml:space="preserve">Estandarización </t>
  </si>
  <si>
    <t>Por la desactualización de la normatividad de los procesos, procedimientos, formatos y/o directivas</t>
  </si>
  <si>
    <t xml:space="preserve"> Con el fin de asegurar de que la doctrina de Aviación este actualizada</t>
  </si>
  <si>
    <t>El Oficial de Aeronavegabilidad DAVAA</t>
  </si>
  <si>
    <t>verifica semestralmente, mediante reunión con el personal de Inspectores de aeronavegabilidad e Ingenieros aeronáuticos de la sección de aeronavegabilidad de DAVAA</t>
  </si>
  <si>
    <t xml:space="preserve"> con el fin de revisar y actualizar la doctrina aplicable al proceso. En caso de identificar falta de actualización de doctrina se debe implementar medidas correctivas y coordinar las acciones necesarias. Como evidencia de esta actividad se genera un Acta de Reunión</t>
  </si>
  <si>
    <t>verifica semestralmente con el personal que integra el proceso las actualizaciones de las directivas permanentes del proceso</t>
  </si>
  <si>
    <t>Con este fin de asegurar de que la doctrina de Aviación este actualizada. En caso de identificar incumplimientos o falta de actualización de doctrina se debe implementar medidas correctivas y coordinar las acciones necesarias con los estructuradores. Como evidencia de esta actividad se genera un Acta de Reunión.</t>
  </si>
  <si>
    <t xml:space="preserve">
El Oficial de Combustibles de Aviación DAVAA</t>
  </si>
  <si>
    <t>verifica semestralmente mediante reunión con el personal estandarizador del PIET de combustibles del BAAAS y la BRIAV32</t>
  </si>
  <si>
    <t>Con el fin de la continuidad de la doctrina de Aviación y el plan de capacitación en el proceso de combustible de aviación . En caso de identificar incumplimientos en las capacitaciones programadas o falta de actualización de doctrina se debe implementar medidas correctivas y coordinar las acciones necesarias con el ente superior para realizar una actualización de la doctrina o documentación requerida. Como evidencia de esta actividad se genera un Acta de Reunión debidamente firmado.</t>
  </si>
  <si>
    <t>verifica semestralmente que los procesos y procedimientos de mantenimiento y abastecimiento de aviación se encuentren actualizados</t>
  </si>
  <si>
    <t>Definir, difundir, asesorar y hacer seguimiento al direccionamiento estratégico institucional, verificando su alineamiento con las directrices del Gobierno Nacional y del Sector Defensa para apalancar el cumplimiento de la misión e impulsar la transformación del Ejército del futuro.</t>
  </si>
  <si>
    <t>Inicia desde el análisis y estructuración del Direccionamiento Estratégico, incluyendo la formulación de la estrategia con las iniciativas requeridas y finaliza con el seguimiento y evaluación del mismo. Aplica:
COEJC, SECEJ, JEMPP, JEMGF JEMOP</t>
  </si>
  <si>
    <t>con el propósito de hacer una difusión clara de los cambios dejando como evidencia actas de reunión y/o actas de capacitación</t>
  </si>
  <si>
    <t>Posibilidad de Afectación Reputacional y Económica por la desactualización de la normatividad de los procesos, procedimientos, formatos y/o directivas debido a la mala elaboración de documentos bajo los lineamientos emitidos por el Ejército Nacional.</t>
  </si>
  <si>
    <t>Posibilidad de Afectación Económica y Reputacional por la desactualización de la normatividad de los procesos, procedimientos, formatos y/o directivas debido a Cambios en normatividad que no son difundidos por la dependencia emisora del documento</t>
  </si>
  <si>
    <t>Posibilidad de Afectación Reputacional por la desactualización de la normatividad de los procesos, procedimientos, formatos y/o directivas debido a inadecuada aplicación de la normatividad jurídica vigente .</t>
  </si>
  <si>
    <t>Posibilidad de Afectación Reputacional y Económica por la desactualización de la normatividad de los procesos, procedimientos, formatos y/o directivas  en la elaboración de documentos bajo los lineamientos emitidos por el Ejército Nacional</t>
  </si>
  <si>
    <t>Posibilidad de Afectación Reputacional y Económica por la desactualización de la normatividad de los procesos, procedimientos, formatos y/o directivas debido a falta de la elaboración de documentos bajo los lineamientos emitidos por el Ejército Nacional.</t>
  </si>
  <si>
    <t>Posibilidad de Afectación Reputacional y Económica Por la desactualización de la normatividad de procesos, procedimientos, formatos y/o directivas. en la elaboración de documentos bajo los lineamientos emitidos por el Ejercito Nacional.</t>
  </si>
  <si>
    <t>con el propósito de inspeccionar y garantizar la metodología, calidad y aplicación de requisitos mínimos para la correcta proyección y emisión de políticas, lineamientos y directrices para la Gestión del Talento Humano, en caso de no cumplirse se debe dejar soporte del por que no se emitió lineamientos, queda como evidencia de la verificación un informe.</t>
  </si>
  <si>
    <t>Actividades para la consolidación del talento humano a través de la planeación.</t>
  </si>
  <si>
    <t>El Asesor Jurídico del Departamento de Personal (CEDE1) con el fin de verificar que los lineamientos y normatividad  se encuentren vigentes,</t>
  </si>
  <si>
    <t xml:space="preserve"> valida semestral el normograma actualizado para los  procesos de gestión del talento humano</t>
  </si>
  <si>
    <t>con el fin de verificar que los lineamientos y normatividad  se encuentren vigentes, en caso de no emitir actualización soportar en llegado caso, generando  de la validación un informe de cumplimiento.</t>
  </si>
  <si>
    <t>con el propósito de inspeccionar y garantizar la metodología, calidad y aplicación de requisitos mínimos para la correcta proyección y emisión de políticas, lineamientos y directrices para la Gestión del Talento Humano, en caso de que no se cumpla con el seguimiento establecer el por que se cumplió  extemporáneo, generando  informe de la verificación de cumplimiento.</t>
  </si>
  <si>
    <t xml:space="preserve">verifica bimestralmente  la difusión de  los planes operacionales vigentes, </t>
  </si>
  <si>
    <t xml:space="preserve"> con el fin de dar cumplimiento a las órdenes emitidas de acuerdo al procedimiento de "Diseño y Desarrollo de planes", en caso de identificar la falta de difusión de los planes, se realizará una mesa de trabajo para generar la difusión de los mismos, dejando como soporte  actas de reunión y/o informes.</t>
  </si>
  <si>
    <t>Debido al  uso incorrecto del sistema SICOE 2.0 por parte de los escalones tácticos nivel brigada</t>
  </si>
  <si>
    <t>El Director del Sistema Estadístico Operacional, Oficial de Operaciones  D3- Oficial de Operaciones</t>
  </si>
  <si>
    <t>con el fin de evidenciar y verificar las  inconsistencias, errores y malos cargues y eventos extemporáneos, en caso de identificarse inconsistencias en la plataforma SICOE 2.0 se realizará una capacitación al personal encargado, dejando como evidencia, informe de validación de las solicitudes.</t>
  </si>
  <si>
    <t>con el propósito de prevenir alteraciones en la información estadística de los resultados operacionales evitando traumatismos en la consulta de la información, en caso de identificarse incumplimiento a las directrices se realizará capacitación a las unidades, dejando como soporte  acta de reunión y/o boletín informativo.</t>
  </si>
  <si>
    <t>verifica trimestralmente la difusión de boletines informativos de seguridad y protección de la infraestructura crítica y activos estratégicos de la Nación teniendo en cuenta la Directiva Permanente N° 00000223/2021</t>
  </si>
  <si>
    <t>con el propósito de dar tareas claras a las unidades operacionales para el desarrollo de las operaciones militares. en caso de una afectación a la infraestructura se realizará un informe sobre la afectación y se dan las recomendaciones a que haya lugar, dejando como evidencia el boletín informativo y la planilla de comunicaciones oficiales  y/o acta de reunión y/o acta de capacitación</t>
  </si>
  <si>
    <t>con el propósito de realizar el seguimiento a las líneas de esfuerzo del componente operacional, en caso de identificar incumplimiento a  las líneas de esfuerzo, se realizará reunión con los  Oficiales de Operaciones  de División, dejando como evidencia informe estadístico comparativo de los resultados  operacionales</t>
  </si>
  <si>
    <t xml:space="preserve">Departamento de Logística (CEDE4). </t>
  </si>
  <si>
    <t>por inadecuado planeamiento de sostenimiento logístico a bienes que se encuentran en mantenimiento, fuera de servicio u obsoletos,</t>
  </si>
  <si>
    <t>El Oficial de Determinación de la Demanda de DIPEL a través del área funcional de Transportes</t>
  </si>
  <si>
    <t>verifica anualmente el número de vehículos del Ejército Nacional en situación de servicio conforme al reporte descargado del sistema SAP ZETAREPORTESAF de acuerdo a lo establecido en la Directiva de Planeamiento Logístico N°0000050/2021 anexo G y al procedimiento determinación de la demanda P-JEMPP-CEDE4-271,</t>
  </si>
  <si>
    <t>con el fin de  validar y  priorizar las necesidades de combustible de acuerdo al presupuesto asignado, en caso de realizar la verificación del los vehículos para la planeación del combustible, deberá justificar el incumplimiento de los lineamientos establecidos para tal fin, dejando como evidencia soportes documentales como actas de reunión, anteproyecto demanda de transportes, OAPF ( Orden administrativa de partidas fiscales).</t>
  </si>
  <si>
    <t>El Director de Sistemas de Información Logística a través del área de inventarios,</t>
  </si>
  <si>
    <t>verifica de trimestral la situación de los inventarios logísticos  de acuerdo al procedimiento "seguimiento inventarios sistema (SAP - SILOG) P-JEMPP-CEDE4-272"</t>
  </si>
  <si>
    <t>con el propósito de controlar y verificar el estado de los bienes asignados a las Unidades y proyectar las depuraciones del material que cumplen su vida útil y/o se encuentren obsoletos, en caso de no realizar dentro del trimestre, deberá hacerla de manera prioritaria o delegar a la División correspondiente para que realice la verificación,  dejando como evidencia un informe de la visita realizada.</t>
  </si>
  <si>
    <t>Realiza revisión previa de los Planes de necesidades para área de transportes generados en el periodo con todos los requisitos antes de remitirlos a las CENAC</t>
  </si>
  <si>
    <t>Líder del proceso de planeamiento logístico en las Divisiones, Comandos Funcionales - Comandos de Apoyo, D4, B4, S4, C4</t>
  </si>
  <si>
    <t>verifica de manera mensual el cargue y consumo de combustible asignado la Directiva de operaciones logísticas  N°0000162/2019 anexo E</t>
  </si>
  <si>
    <t>para ello contempla la disponibilidad de los vehículos en servicio y combustible asignado de acuerdo Orden Administrativa de Partidas Fiscales (OAPF) y la confrontación de libros de asignación o consumo de combustibles con movimientos registrados en SAP, en caso de no hacerlo deberá delegar a funcionario IDONEO ( conocimientos ) para que efectúe la verificar y reporte oportuno,  dejando como evidencia informe.</t>
  </si>
  <si>
    <t>debido a inadecuada aplicación de la normatividad jurídica vigente .</t>
  </si>
  <si>
    <t>verifica trimestralmente las solicitudes de las recomendaciones y sugerencias que a la normatividad logística que lleguen al Departamento de Logística, conforme al procedimiento POLÍTICAS LOGÍSTICAS "P-JEMPP--CEDE4-350"</t>
  </si>
  <si>
    <t>con el propósito de realizar la revisión de recomendaciones y sugerencias a las políticas logísticas existentes, en caso de no revisar o no recibir recomendaciones a la Normatividad Logística existente, se deberá dejar documentado los motivos, dejando como evidencia un oficios, circular y/o radiogramas.</t>
  </si>
  <si>
    <t>Oficial de políticas logísticas</t>
  </si>
  <si>
    <t>con el fin de revisar procesos, procedimientos, Lineamientos del Comandante del Ejército, Objetivos Estratégicos, roles y vínculos y la interacción de las tres Jefaturas de Estado mayor con la normatividad Logística,  en caso de no realizar la revisión de la alineación, se deberá justificar los motivos por los cuales no se adelanto la actividad,  dejando como evidencia Matriz de seguimiento y oficios de la actividad.</t>
  </si>
  <si>
    <t xml:space="preserve"> con el fin de capacitar al personal que compone el área administrativa y logística de la Fuerza,  en caso de no hacer la difusión se deberá buscar mecanismos que permitan dar a conocer la vigencia de las políticas existentes a las Unidades, dejando como evidencia acta de capacitación. </t>
  </si>
  <si>
    <t xml:space="preserve">El Director de Sistemas de Información Logística a través del área de inventarios, </t>
  </si>
  <si>
    <t>para ello se realizara en las visitas la confrontación de inventarios con el propósito de controlar y verificar el estado de los bienes asignados a las Unidades y proyectar las depuraciones del material que cumplen su vida útil y/o se encuentren obsoletos, en caso de no poder realizar la verificación, se delegara de acuerdo a sucesión del mando dentro de los gestores de inventarios realizarla,  dejando como evidencia un informe de la visita realizada.</t>
  </si>
  <si>
    <t>con el fin de tener los cargos actualizados de inventarios, en caso de no realizar la verificación dentro del trimestre, se deberá proceder a buscar de manera inmediata la realización de esta,  quedando la evidencia un informe de la verificación de descargue de inventarios.</t>
  </si>
  <si>
    <t xml:space="preserve"> con el propósito de comprobar los movimientos de inventarios tanto administrativos como fiscales en lo referente a las asignaciones, reintegros y traspasos originados, en caso de no hacerla se deberá verificar justificar por escrito el incumplimiento , dejando como evidencia las actas de revista de inventarios. </t>
  </si>
  <si>
    <t>con el fin de constatar los elementos que están físicos vs. sistema SAP y que no exista fuga o pérdida de material en bodega o en servicio, en caso de no hacerlo se deberá soportar el nombramiento o designación del inspector delegado de la actividad, dejando como evidencia informe  la orden semanal.</t>
  </si>
  <si>
    <t>con el fin de controlar que se estén realizando los tramites de reclamación ante aseguradora de manera oportuna, en caso de no realizar la verificación se deberá pedir reporte al área de Inventarios de transportes la relación de reclamaciones por parte de las Unidades,  dejando como evidencia los oficios dirigidos a la aseguradora.</t>
  </si>
  <si>
    <t>con el propósito de coordinar con el MDN la asignación de partidas, suministrando información vigente actualizada en el SAP del parque automotor de la fuerza a asegurar, en caso de no hacer la verificación de la  proyección, se deberá informar y justificar por el incumplimiento,  dejando como evidencia las formato  y soporte correo institucional.</t>
  </si>
  <si>
    <t>con el fin de lograr que éstas restituyan los bienes de las mismas o superiores características conforme a procedimientos vigentes, en caso de no hacer la verificación, deberá buscar de manera prioritaria realizarla, entendiendo la importancia fiscal del bien,
Dejando como evidencia las respectivas actas.</t>
  </si>
  <si>
    <t xml:space="preserve">     El riesgo afecta la imagen de la entidad internamente, de conocimiento general, nivel interno, de junta directiva y accionistas y/o de proveedores</t>
  </si>
  <si>
    <t xml:space="preserve"> verifica trimestralmente el cumplimiento de las directrices emitidas en el procedimiento JEMPP-CEDE4-348, elaboración y/o actualización de las Especificaciones Técnicas versión vigente, con la trazabilidad de la información documentada, </t>
  </si>
  <si>
    <t>verifica semestralmente  la revisión del formato relacionado con la elaboración de especificaciones técnicas de acuerdo con la Directiva de planeamiento logístico N°0000050/2021 Anexo "E"</t>
  </si>
  <si>
    <t>con el fin de que se atiendan las observaciones o recomendaciones en el al formato vigente cuando se presenten,  en caso de no realizar la revisión al no contar observaciones o recomendaciones, se deberá generar ratificación del uso del mismo, dejando como evidencia informe de la revisión del formato.</t>
  </si>
  <si>
    <t>con el fin de determinar que se haya cumplido todo el procedimiento de la elaboración de la especificación técnica con sus respectivos soportes cuando se presente necesidades, en caso de realizar la verificación, se deberá justificar por escrito el incumplimiento, dejando como evidencia actas, informes, oficios, bases de datos y/o correos electrónicos institucionales.</t>
  </si>
  <si>
    <t xml:space="preserve">por la desactualización de la normatividad de los procesos, procedimientos, formatos y/o directivas </t>
  </si>
  <si>
    <t>El oficial de Evaluación y Seguimiento del COADE</t>
  </si>
  <si>
    <t xml:space="preserve"> con el fin de socializar las actualizaciones normativas referentes a la contratación estatal, dejando como evidencia el correo electrónico</t>
  </si>
  <si>
    <t>Verifica anualmente la alineación de las Políticas con los Objetivos del Ejercito Nacional y la normatividad vigente, Lineamientos del Comandante del Ejército, Objetivos Estratégicos</t>
  </si>
  <si>
    <t>conforme al proceso de Adquisición de Bienes y Servicios (PR-A-JEMGF-COADE-071), dejando como evidencia un informe de la actividad.</t>
  </si>
  <si>
    <t>Verifica trimestralmente la difusión de los lineamientos y criterios por parte de las Unidades subalternas, relacionados con la gestión contractual de acuerdo a lo establecido en el Manual de Contratación y de Convenios del Ministerio de Defensa Nacional resolución 4130 del 16 de junio de 2022 versión 1, Código GO-M-001,</t>
  </si>
  <si>
    <t>con el fin de garantizar el cumplimiento del marco general de contratación y de las políticas internas al respecto, dejando como evidencia acta de reunión.</t>
  </si>
  <si>
    <t>valida cada vez que la Unidad presente el plan de necesidades, que cumpla con lo establecido en la circular No. 2024496030053073 del 06 de noviembre 2024 Lineamientos elaboración plan de necesidades,</t>
  </si>
  <si>
    <t xml:space="preserve">con el fin de disminuir los tiempos en la consolidación del plan. En caso de identificar novedades en su estructuración, se deberá devolver a la Unidad para que realice los ajustes correspondientes, dejando como soporte documental de la verificación circular bimestral dirigida a las Unidades centralizadas con las observaciones recurrentes evidenciadas durante la revisión de los planes recibidos. </t>
  </si>
  <si>
    <t>Dictar capacitación a los gerentes, equipos de proyecto y/o S4 de las unidades centralizadas, en la adecuada elaboración de los planes de necesidades</t>
  </si>
  <si>
    <t>verifica semestralmente,  que se elabore un oficio y/o circular dirigido a los Jefes de Estado Mayor y/o Comandantes de las Unidades Centralizadas, en el que se difundan los perfiles y responsabilidades del personal interviniente en los procesos contractuales acorde a lo establecido en el Manual de Contratación y de Convenios del MND,</t>
  </si>
  <si>
    <t xml:space="preserve">con el fin de evitar se designe personal sin experiencia e idoneidad, en la gestión contractual. En caso de identificar falencias en la designación del personal se deberá efectuar capacitación, dejando como soporte documental de la difusión el oficio y/o circular. </t>
  </si>
  <si>
    <t>por la constitución y  aprobación de garantías contractuales y/o pólizas sin el cumplimiento de los requisitos legales</t>
  </si>
  <si>
    <t>valida cada vez que se suscriba un contrato, que se constituyan garantías en los tiempos establecidos en el contrato y que el proveedor la cargue en el SECOP II (Manual de Contratación y Convenios del Ministerio de Defensa Nacional Código: GO-M-001 versión 1 resolución 4130 del 16 de junio de 2022, procedimiento adquisición de bienes y servicios P-JEMGF-COADED-354),</t>
  </si>
  <si>
    <t xml:space="preserve"> con el fin de realizar el proceso de revisión y aprobación de la garantía por parte de la Unidad Ordenadora del Gasto (que el jurídico del proceso dentro de los tiempos establecidos, apruebe mediante documentos las pólizas constituidas por los proveedores), en caso de que no sean verificadas se deberá solicitar las garantías e iniciar  las actuaciones jurídicas  que por derecho correspondan, dejando como evidencia un informe de revisión de la muestra del 20% de los contrataos suscritos en el trimestre.</t>
  </si>
  <si>
    <t>verifica cada vez que  se realicen  prorrogas y/o adiciones a los contratos que  se les amplíe la vigencia, cobertura y/o amparos de las pólizas constituidas,</t>
  </si>
  <si>
    <t xml:space="preserve"> con el fin de proteger el patrimonio de la Fuerza, de los riesgos que puedan surgir por el incumplimiento del contrato, en caso de no presentarlas se deberá solicitar las garantías e iniciar  las actuaciones jurídicas que por derecho correspondan, dejando como evidencia de la verificación un informe de seguimiento trimestral  con la relación de los contratos que presentan ampliación y/o prorrogas de pólizas. </t>
  </si>
  <si>
    <t>valida cada vez  que se realice una auditoria (inspección por parte de los entes de control (Contraloría General de la República (CGR), Ministerio de Defensa) Nacional (MDN),Comando General del las Fuerzas Militares (COGFM), Inspección Ejército (CEIGE), la difusión de los informes al personal involucrado, según lo estipulado dentro del procedimiento de mejora continua P-JEMMPP-CEDE5-181</t>
  </si>
  <si>
    <t>Realizar capacitación trimestral sobre funciones y responsabilidades a los intervinientes en los procesos contractuales: Gerentes de proyecto, comités y supervisores</t>
  </si>
  <si>
    <t>cumplimiento Cronograma de Contratación</t>
  </si>
  <si>
    <t>verifica cada vez que los Comités Estructuradores (jurídico, técnico y económico) elaboren los estudios previos y proyecto de pliego de condiciones que no contengan la exigencia de marcas particulares (según el caso de acuerdo la sentencia del consejo de estado sección tercera CP JAIME ORLANDO SANTOFIMIO GAMBOA 18118 Marzo de 2011),</t>
  </si>
  <si>
    <t>debido a la falta de preservación de requisitos iniciales estipulados según la resolución  046 de 2019 de la DIAN.</t>
  </si>
  <si>
    <t xml:space="preserve">Proceso de importación de comercio exterior </t>
  </si>
  <si>
    <t xml:space="preserve">con el fin de evitar posibles sanciones e inhabilitación de los depósitos aduaneros.  En caso de encontrar novedades, se deberá dejar constancia en un oficio con los compromisos establecidos para el restablecimiento de la máquina.  Dejando como soporte de la verificación en un informe </t>
  </si>
  <si>
    <t>Verifica mensualmente el material físico que se encuentra en el depósito aduanero, comparando que esté de acuerdo  a lo registrado en el sistema de la DIAN (material nacionalizado, pendiente por nacionalizar, reembarque),</t>
  </si>
  <si>
    <t xml:space="preserve">El Director de Planeación estratégica </t>
  </si>
  <si>
    <t>verifica anualmente la difusión de cambios relevantes en el direccionamiento político que tengan incidencia en el direccionamiento estratégico De acuerdo a la Directiva permanente de Planeamiento Estratégico 00191/2017,</t>
  </si>
  <si>
    <t>verifica anualmente Trabajar por la mejora continua una vez se tengan las recomendaciones de la política de planeación institucional en el FURAG acuerdo con el Decreto 1499 de 2017</t>
  </si>
  <si>
    <t>cargados en Suite Visión Empresarial. Como objetivo asegurar una gestión eficaz, cuyos resultados serán presentado al Alto Mando para la toma de decisiones dejando como evidencia, el formato FO-CEDE5-DISEV-892 y el informe de análisis de la evaluación de los procesos correspondientes al período evaluado.</t>
  </si>
  <si>
    <t xml:space="preserve"> con la finalidad de realizar informes de análisis de resultados, para la toma de decisiones y el mejoramiento continuo de los procesos, dejando como evidencia el informe de Seguimiento y Evaluación del periodo evaluado. </t>
  </si>
  <si>
    <t>Verificar y revisar  las herramientas y formatos que conforman la metodología del Ejército Nacional, con referencia a las lecciones aprendidas consolidadas, con el propósito de aplicar mejora continua.</t>
  </si>
  <si>
    <t>debido a los cambios de gobierno y sus políticas de estado donde afecta la continuidad en el planeamiento de proyectos y la transformación futura del ejercito</t>
  </si>
  <si>
    <t>con el propósito de analizar el avance de las metas y resultados a través de la Suite Visión Empresarial, propuestas en cada uno de los objetivos de procesos, dejando como evidencia el formato FO-CEDE5-DIGEC-487 y el Informe de análisis de la evaluación de procesos del periodo.</t>
  </si>
  <si>
    <t>Valida Trimestralmente y se realizará  las Capacitaciones sobre transformación institucional, Planeación Basada en Capacidades (PBC), modernización, contexto país y gestión del Cambio de acuerdo a la Directiva permanente de Planeamiento Estratégico 00191/2017</t>
  </si>
  <si>
    <t>Acorde a la Directiva 00191 de 2017 la difusión del direccionamiento estratégico según lineamientos políticos, dejando como evidencia actas de capacitación</t>
  </si>
  <si>
    <t>Con la finalidad de verificar el constante mejoramiento del proceso de transformación y la realización del mismo, autoevaluándonos en nuestros procedimientos,  dejando como evidencia las respectivas actas de reunión.</t>
  </si>
  <si>
    <t>Con la finalidad de difundir y dar a conocer el proceso de transformación institucional   dejando como evidencia Acta de reunión / Publicaciones (piezas publicitarias) / Boletines</t>
  </si>
  <si>
    <t xml:space="preserve"> verifica anualmente la revisión de los documentos (normograma, caracterización, directivas, procedimientos, guías, instructivos, formatos) según la autoevaluación del proceso,</t>
  </si>
  <si>
    <t xml:space="preserve">con el fin de prever la mejora continua. En caso de que los documentos requieran actualización se deberá diligenciar el control de cambios , dejando como evidencia de la verificación un acta de reunión y la nueva versión del documento </t>
  </si>
  <si>
    <t>Inicia desde la planificación del Sistema Integrado de Gestión (SIG) del Ejército Nacional hasta su mantenimiento y mejora. Abarca todos los procesos necesarios para cumplir con la misión institucional en:  Comando del Ejército,  Divisiones, Comandos funcionales y de apoyo,  FUDRA, Brigadas, Escuelas de formación y capacitación, Batallones.</t>
  </si>
  <si>
    <t xml:space="preserve">debido al desconocimiento de los lineamientos del MIPG por parte de los líderes de las políticas de gestión y desempeño </t>
  </si>
  <si>
    <t>verifica y direcciona semestralmente  el cumplimiento de los lineamientos del MIPG  de acuerdo a lo establecido en la Resolución 00007722 de 2021</t>
  </si>
  <si>
    <t>con el fin de hacer seguimiento a la implementación y desarrollo del MIPG dentro de la Fuerza. En caso de evidenciar novedades en la implementación del MIPG se deberán establecer actividades de mejora por parte del líder de la política,  dejando como soporte documental de la verificación el acta de reunión del comité con sus compromisos.</t>
  </si>
  <si>
    <t>Realizar el  Curso virtual del MIPG del DAFP mínimo el 50% de los funcionarios de los Departamentos, Comandos Funcionales y de Apoyo</t>
  </si>
  <si>
    <t>con el fin de validar el estado de implementación de las Políticas de gestión y desempeño. En caso de no poder dar cumplimiento a las actividades proyectadas se deberá informar y solicitar el cambio  de fecha de finalización,  dejando como evidencia de la verificación el formato establecido por el MDN.</t>
  </si>
  <si>
    <t>con el fin de evidenciar el desempeño del Ejército Nacional en las 17 políticas institucionales contenidas en el Modelo Integrado de Planeación y Gestión (MIPG). En caso de que alguna política presente un bajo desempeño institucional se deberá plantear un plan de trabajo para subsanar las falencias presentadas, dejando como soporte documental el Informe de resultados del Formulario Único de Reporte Avances de la Gestión (FURAG).</t>
  </si>
  <si>
    <t>con el fin de realizar simulacro y presentación del FURAG. En caso de no contar con los soportes documentales se deberán generar documentos que sirvan como soporte para dar cumplimiento con lo solicitado en el formulario, dejando como soporte documental de la verificación actas de reunión con los lideres de política.</t>
  </si>
  <si>
    <t xml:space="preserve"> con la finalidad de identificar los avances o los puntos coyunturales en el cumplimiento de los compromisos adquiridos por los lideres de política. En caso de no cumplir con la orden se deberá generar nuevos compromisos el cual será presentado en la reunión del siguiente comité, dejando como soporte documental de la verificación el formato FO-JEMPP-CEDE5-1327 de las dependencias lideres de política.</t>
  </si>
  <si>
    <t>verifica  anualmente el desarrollo de capacitaciones y asesorías en temas SIG para el personal del proceso de acuerdo a lo establecido en el manual de funciones ,</t>
  </si>
  <si>
    <t>con el fin de mantener actualizado y capacitado al personal en normatividad vigente. En caso de presentarse desviación, el líder proceso deberá realizar una evaluación de conocimientos sobre los temas capacitados y asesorados, dejando como soporte documental de la verificación actas de  capacitaciones y de asesorías.</t>
  </si>
  <si>
    <t>Realizar videoconferencia con los gestores fiscales para orientar la adopción de los lineamientos</t>
  </si>
  <si>
    <t>Realizar infografía estadística de la estructuración de lineamientos</t>
  </si>
  <si>
    <t>que permitan dar los parámetros internos y externos para el cumplimiento de la normatividad existente sobre Gestión Fiscal, dejando como evidencia circulares y boletines</t>
  </si>
  <si>
    <t>por  inadecuado uso de los recursos o  bienes públicos e intereses patrimoniales de la Fuerza</t>
  </si>
  <si>
    <t xml:space="preserve">con el fin de fortalecer la función administrativa de la entidad dejando como soporte informe. </t>
  </si>
  <si>
    <t>verifica  trimestralmente el desarrollo de asesorías, capacitaciones y/o acompañamientos a los diferentes procesos y Unidades del Ejército Nacional que conforman el alcance de la certificación de la Fuerza, de acuerdo  al cumplimiento de las directrices emitidas en la Directiva de  implementación, mantenimiento y mejora,</t>
  </si>
  <si>
    <t>verifica trimestralmente que los lineamientos sobre la Gestión Fiscal estén acordes a la normatividad legal vigente</t>
  </si>
  <si>
    <t xml:space="preserve">con el fin de emitir parámetros actualizados a las unidades y dependencias dejando como evidencia acta de reunión.  </t>
  </si>
  <si>
    <t>debido a falta de la elaboración de documentos bajo los lineamientos emitidos por el Ejército Nacional.</t>
  </si>
  <si>
    <t>El Oficial de Construcción y Mantenimiento, Oficial de Gestión de Riesgo y Desastre, Oficial Finca Raíz y Geomática, Oficial Consolidación, Oficial Gestión Ambiental, Suboficial Administrador de Equipo y Suboficial de Explosivos</t>
  </si>
  <si>
    <t>El Director de la Dirección Ingenieros de Combate (DINCO) y El Director de la Dirección de Gestión de Ingenieros (DIGEI)</t>
  </si>
  <si>
    <t xml:space="preserve">verifica trimestralmente el estado del tramite de las quejas en temáticas propias del Derecho Operacional, DD.HH y DIH que se hayan presentado en los términos establecidos de la unidades del escalón táctico  mediante Directiva N° 00000045 del 2020, </t>
  </si>
  <si>
    <t>con la finalidad  de evidenciar el cumplimiento de la gestión en el trámite de las quejas. En caso de detectar retrasos en dicho trámite por las unidades se hace el llamado de atención por el retraso del cumplimiento a  los términos  de ley correspondientes dejando como evidencia documental  la verificación  un informe.</t>
  </si>
  <si>
    <t>con la finalidad  de evidenciar las actuaciones realizadas dentro del proceso. En caso de detectar el no cumplimiento de dicha actuación la unidad debe realizar un llamado de atención a sus unidades subalternas dejando como evidencia documental de la verificación  un informe.</t>
  </si>
  <si>
    <t>con el propósito de conocer la trazabilidad de la queja. En caso de encontrar inconsistencias en la información se devuelve para que se corrijan las observaciones dejando como evidencia documental las fichas técnicas actualizadas (históricas y allegadas activas).</t>
  </si>
  <si>
    <t>con la finalidad de unificar criterios y fortalecer la aplicación de la ley 1862 del 2017 y ley 1476 del 2011. (En caso de  incumplimiento a los lineamientos por parte la unidades se tomarían las acciones disciplinarias, por parte de los funcionarios competentes) dejando como evidencia boletines, circulares o conceptos.</t>
  </si>
  <si>
    <t>con la finalidad de verificar el termino de prescripción, (En caso se realizara la anotación en los folios de vida de los funcionarios encargados de actualizar el sistema SIJEN) dejando como evidencia un informe de auditoría interna del sistema.</t>
  </si>
  <si>
    <t>con el fin de evitar la inactividad o falencia en el adelantamiento de los procesos realizando reuniones de asignación de procesos, de vigilancia, control y seguimiento. (En caso de encontrar alguna inactividad de las investigaciones se tomarían las acciones disciplinarias, por parte de los funcionarios competentes)  dejando como evidencia un acta de asignación.</t>
  </si>
  <si>
    <t xml:space="preserve"> verifica  trimestralmente los lineamientos emitidos por las Direcciones del Departamento Jurídico Integral,   </t>
  </si>
  <si>
    <t xml:space="preserve">Oficial de gestión documental/ Suboficial de Gestión Documental/Divisiones y brigadas / comandos funcionales/ comandos de apoyo / Departamentos/ Blica </t>
  </si>
  <si>
    <t>con el fin de la conservación de los acervos documentales evitando el deterioro de los archivos, difundiendo los lineamientos para llevarse de forma adecuada, En caso de presentar incumplimientos se realizara capacitación de responsabilidades de los servidores públicos,    dejando como evidencia un informe de seguimiento con su respectivo registro fotográfico y formato de saneamiento ambiental.</t>
  </si>
  <si>
    <t>Oficial de Gestión Documental/ suboficial de Gestión Documental/ Divisiones/Brigadas/ Batallones/Escuelas  de formación/ Escuelas de capacitación / comandos funcionales/comandos de apoyo/ Departamentos / Blica</t>
  </si>
  <si>
    <t xml:space="preserve">Oficial de gestión documental/ Suboficial de Gestión Documental/Divisiones y brigadas / escuelas de formación / escuelas de capacitación/ comandos funcionales/ comandos de apoyo / Departamentos/ Blica </t>
  </si>
  <si>
    <t>Verifica  trimestralmente el mantenimiento de sistemas de almacenamiento e instalaciones físicas (revisiones de los elementos de seguridad, rutas de evacuación, infraestructura, estantería ,sistema de redes eléctricas en los archivos de gestión y centrales) de acuerdo al Reglamento 4-01 Gestión Documental,</t>
  </si>
  <si>
    <t>Por la desactualización de la normatividad de procesos, procedimientos, formatos y/o directivas.</t>
  </si>
  <si>
    <t>en la elaboración de documentos bajo los lineamientos emitidos por el Ejercito Nacional.</t>
  </si>
  <si>
    <t>Oficial de gestión documental /suboficial de gestión documental/ Divisiones Y Brigadas/ Escuelas de formación / comandos / departamentos / blica/ unidades del Ejército Nacional</t>
  </si>
  <si>
    <t>Emite mensualmente los lineamientos archivísticos basados en el acuerdo 001 de 2024 por el cual se establece el Acuerdo Único de la Función Archivística,</t>
  </si>
  <si>
    <t xml:space="preserve">con el fin de definir los criterios técnicos y jurídicos para su implementación en el Estado Colombiano y se fijan otras disposiciones, para la adecuada gestión documental en las unidades del Ejercito Nacional, socializando cada una de los procesos que conforman la gestión documental, En caso de presentar incumplimientos se realizara una socialización de criterios de la normatividad vigente, dejando como evidencia el Boletín y su difusión. </t>
  </si>
  <si>
    <t xml:space="preserve">Realizar las capacitaciones de acuerdo a la normatividad archivística vigente sobre la importancia de los documentos de archivo y la responsabilidad en la conservación. </t>
  </si>
  <si>
    <t>Oficial de gestión documental /suboficial de gestión documental/ Divisiones/ Brigadas/ Escuelas de formación / comandos / departamentos / blica/ unidades del Ejército Nacional</t>
  </si>
  <si>
    <t>con el fin de dar a conocer la adecuada gestión documental en la institución, que busca estandarizar los procesos y procedimientos bajo la fundamentos archivísticos, En caso de presentar incumplimientos se realizara un taller de lectura de del reglamento 4-01,  dejando como evidencia un informe de seguimiento y pantallazo de difusión a través del Boletín emitido.</t>
  </si>
  <si>
    <t xml:space="preserve"> con el fin de dar cumplimiento al cronograma de entrega de los archivos que ya cumplieron su tiempo de retención en los archivos de gestión, definiendo criterios para la entrega y recepción de los mismos, En caso de presentar incumplimientos se realizara reprogramación de transferencia,  dejando como evidencia el informe de seguimiento a la ejecución de las transferencias Documentales (Sabana).</t>
  </si>
  <si>
    <t>Inicia con la programación anual de actividades  en el ámbito internacional que se desarrolla a través de mecanismos bilaterales y multilaterales de cooperación y finaliza con el posicionamiento de la Fuerza a nivel internacional.</t>
  </si>
  <si>
    <t>En caso de que evidencien factores de riesgo o probabilidad de que se afecte la imagen institucional por incumplimiento de los requisitos pactados se deberá hacer énfasis para la toma de decisiones del líder del proceso de gestión de relaciones internacionales, dejando como evidencia un acta de reunión y/o informe.</t>
  </si>
  <si>
    <t xml:space="preserve"> En caso de que se evidencia la cancelación por parte del interesado interno, es decir, unidad o subsistema del Ejército Nacional de Colombia, se deberá comunicar al interesado externo, e s decir, Fuerza homóloga u Organismo Multilateral, dejando como evidencia comunicación oficial o correo electrónico.</t>
  </si>
  <si>
    <t xml:space="preserve"> verifica semestralmente las salidas del proceso, identificando si han sido conformes con los requisitos y criterios del proceso, con el fin de determinar si se requiere o no plan de mejoramiento. </t>
  </si>
  <si>
    <t xml:space="preserve">En caso de encontrar el incumplimiento de un requisito, se debe comunicar al líder del proceso y a CEDE5 la salida no conforme, dejando como evidencia el formato establecido para la identificación de salidas no conformes. </t>
  </si>
  <si>
    <t xml:space="preserve">En caso de encontrar que no es conforme con el direccionamiento político ye estratégico, se debe comunicar al líder del proceso para efectuar la actualización de los documentos, dejando como evidencia un acta de reunión. </t>
  </si>
  <si>
    <t>Dirección de Comunicaciones Estratégicas</t>
  </si>
  <si>
    <t xml:space="preserve">debido a la Falta de control en los productos periodísticos generados </t>
  </si>
  <si>
    <t xml:space="preserve">verifica mensualmente la consolidación de los productos periodísticos de acuerdo con el instructivo  y los procedimientos P-COEJC-DICOE-340 "Creación de boletines y comunicados de prensa" y P-COEJC-DICOE-336 "Informes especiales", </t>
  </si>
  <si>
    <t xml:space="preserve"> con la finalidad de Identificar los productos devueltos, corregidos y aprobados, así como su cargue inmediato en el Sistema de Almacenamiento y Medición de la DICOE - SAMED.  En caso de presentar diferencias en la consolidación se deberá hacer una revisión de los productos con cada dependencia, dejando como evidencia el informe con los soportes del reporte  en SAMED.</t>
  </si>
  <si>
    <t>El Oficial de información publica o quien haga sus veces</t>
  </si>
  <si>
    <t>valida semestralmente la realización de la capacitación a los jefes de prensa de la unidades tácticas Divisiones/Brigadas y Comandos funcionales sobre los procedimientos de  elaboraciones de productos periodísticos (boletines de prensa, comunicados de prensa informes especiales y trabajos de reporteria)  de acuerdo con el instructivo de cátedras institucionales,</t>
  </si>
  <si>
    <t>con la finalidad de fortalecer el proceso, en caso de no validar la realización de la capacitación  se deberá reprogramar la misma, dejando como evidencia los formatos establecidos.</t>
  </si>
  <si>
    <t>con el fin de mitigar el impacto negativo en la gestión y reputación institucional que se puedan presentar por una información no verificada, en caso de que hayan inconsistencias en la consolidación se deberá hacer revisión con cada una de las dependencias  dejando como evidencia informe con los soportes del reporte en SAMED.</t>
  </si>
  <si>
    <t>con el fin de evidenciar la certificación del especialista como soporte de la evaluación, en caso de que no se pueda realizar la verificación, el oferente quedara descartado  y  se dejara como evidencia en la evaluación contractual para la asignación de proveedor.</t>
  </si>
  <si>
    <t>Concientización a los usuarios sobre prácticas seguras de navegación y manejo de información confidencial y administración de la plataforma de SAMED
Responsable: Ingeniero de desarrollo WEB / Oficial de redes</t>
  </si>
  <si>
    <t xml:space="preserve"> con el fin de evidenciar las vulnerabilidades identificadas por la empresa, en caso de encontrarse vulnerabilidades estas se deberán corregir dejando como soporte el informe de los mismos.</t>
  </si>
  <si>
    <t>con el propósito de obtener copias de la información en una partición exclusiva  del servidor establecido para la información institucional; así como, en discos duros de manera física, en caso de que no se pueda hacer la verificación, la empresa debe hacer la corrección y verificación del funcionamiento de las copias dejando como soporte el informe de la tarea realizada del Backup.</t>
  </si>
  <si>
    <t>en caso de existir un ataque cibernético o una falla en el servidor, valida  el daño u afectación y en caso de ser necesario se modificará junto con la empresa contratista el apuntamiento a un nuevo servidor de acuerdo con el contrato vigente a la fecha,</t>
  </si>
  <si>
    <t>con el propósito de generar el uso alterno entre el servidor 1 y el servidor 2, dejando como soporte el plan de contingencia emitido por la empresa contratista y un informe sobre el ataque cibernético o la falla en el servidor.</t>
  </si>
  <si>
    <t>verifica mensualmente la consolidación de los productos periodísticos (boletines, comunicados, informes especiales, piezas gráficas, videos, etc.) generados, revisando que la información registrada se encuentre acorde a los procedimientos y autorización de DICOE; así como alineado a la normatividad institucional</t>
  </si>
  <si>
    <t>valida mensualmente la consolidación de los boletines técnicos, circulares o manuales generados; se encuentren alineados con la normatividad legal vigente</t>
  </si>
  <si>
    <t>El Oficial Asesor Jurídico DANTE, TRIMESTRALMENTE  Realizar reunión  de sensibilización con el fin de  dar a conocer al personal de DANTE las variaciones normativas que se han presentado</t>
  </si>
  <si>
    <t xml:space="preserve">con el fin de fortalecer la Integridad, Transparencia y lucha contra la corrupción en la Fuerza dejando  como evidencia un informe  de actividades. En caso de evidenciarse incumplimiento de las unidades en la difusión de las actividades se establece un compromiso inmediato, evitando así a afectación la cultura organizacional. </t>
  </si>
  <si>
    <t>con el fin de hacer seguimiento al cronograma de las problemáticas identificadas en el SICEI, el cual impacta en el Sistema de Transparencia del Ejército. Dejando como evidencia informe. en caso de encontrar novedades o inconsistencias en el cumplimiento en las actividades del plan de trabajo  deberán subsanar estas de forma inmediata.</t>
  </si>
  <si>
    <t xml:space="preserve"> El Oficial del Observatorio de Ética e Integridad,  Realiza la estadística MENSUAL cruzando los datos del personal capacitado por el SITEN, y lo programado en el Plan Diferencial de las Unidades (Estadística EXCEL)</t>
  </si>
  <si>
    <t>con el fin de garantizar que  la Dirección cuente con personal idóneo para el cumplimiento del proceso de Transparencia; dejando como soporte documental un informe. En caso de evidenciar traslado de personal no competente para el cumplimiento de las funciones en DANTE se solicitara a COPER la reconsideración de traslado.</t>
  </si>
  <si>
    <t>envía semestralmente a COPER informe de las necesidades de personal con los perfiles requeridos.</t>
  </si>
  <si>
    <t xml:space="preserve">con el fin de sensibilizar y capacitar al personal de la dirección sobre la importancia de actuar con honestidad, transparencia y ética en el desempeño de sus funciones, dejando como soporte informe de las certificaciones.  En caso de identificarse funcionarios pendiente de aprobación y/o desarrollo del curso, inmediatamente se ordenará  su cumplimiento. </t>
  </si>
  <si>
    <t>Los Responsables de área técnica, económica y jurídica  de DANTE</t>
  </si>
  <si>
    <t>con el propósito de seleccionar los equipos para los acompañamientos y contribuir con la adecuada aplicación de la normatividad en los procesos, dejando como soporte documental un informe En caso que el personal no cumpla con los requisitos mínimos de conocimiento, no será tenido en cuenta en la misión de trabajo.</t>
  </si>
  <si>
    <t xml:space="preserve">
Inicia con el planeamiento de las actividades para fortalecer la transparencia, ética e integridad en los procesos que adelanta el Ejército Nacional y termina con el seguimiento al cumplimiento y efectividad de las actividades ejecutadas, por la dirección</t>
  </si>
  <si>
    <t>El Oficial de Alistamiento para el combate y seguridad de Aviación</t>
  </si>
  <si>
    <t>El Oficial de Operaciones Logísticas de Aviación</t>
  </si>
  <si>
    <t xml:space="preserve"> con el fin de garantizar que la normativa interna vigente esté actualizada. En caso de que los procesos y procedimientos no estén vigentes, se deberá gestionar la solicitud de actualización ante las instancias correspondientes para su revisión y ajuste. Como evidencia de la verificación se elaborará un acta de reunión.</t>
  </si>
  <si>
    <t>División de Aviación Asalto Aéreo</t>
  </si>
  <si>
    <t xml:space="preserve">El Oficial de Estandarización y Oficial de Reglamentación DAVAA, </t>
  </si>
  <si>
    <t xml:space="preserve">verifica semestralmente, mediante reunión con el personal estructurador y con el apoyo del oficial y Suboficial de Doctrina de la Escuela de Aviación del Ejército y los Oficiales y Suboficiales estandarizadores de las Brigadas de Aviación No. 25, 32 y 33 y Batallones, </t>
  </si>
  <si>
    <t>Emisión de Directrices División de Aviación Asalto Aéreo</t>
  </si>
  <si>
    <t>con el fin de no tener modificaciones o alteraciones que generen incumplimiento a la normatividad, en caso de no realizar la verificación del cumplimiento del uso correcto del formato, se deberá justificar la no realización de la actividad, dejando como evidencia el formato vigente y aprobado.</t>
  </si>
  <si>
    <t>Inicia con la planeación técnica de la función archivística y administración de archivos desde su producción hasta su disposición final. Aplica a Dependencias del COEJC-SECEJC- JEMPP-JEMGF-JEMOP Divisiones Brigadas Batallones  Escuelas de capacitación y formación, comandos de apoyo, comandos funcionales , departamentos , BLICA, todo el Ejército Nacional.</t>
  </si>
  <si>
    <t xml:space="preserve">     El riesgo afecta la imagen de la entidad internamente, de conocimiento general, nivel interno, de junta directiva y accionistas y/o de provedores</t>
  </si>
  <si>
    <t>que se evalúe el desempeño de los inspectores, de acuerdo con los criterios considerados en el cuestionario establecido para este efecto, el cual debe ser entregado al término de la fase de comunicación de resultados de las inspecciones, dejando como evidencia los cuestionarios diligenciados y establecidos (puede ser físico o preferiblemente digital) y el informe enviado por el lider de la comisión al evaluador del inspector para registro en el folio de vida. en caso de no realizarse la evaluación, se debe requerir al área de cualificación de inspectores que se realice la aplicación de la misma.</t>
  </si>
  <si>
    <t>que los inspectores hayan preparado la inspección, contando con información relacionada con los objetivos, metas, resultados de indicadores, los riesgos identificados, los controles, hallazgos de entes de control, referente al área o proceso objeto asignado, dejando como evidencia los papeles de trabajo en el expediente físico o digital de la inspección realizada (informe del estado del expediente) y el acta de reunión preliminar de la comisión inspectora. en caso de no contar con la evidencia de la preparacion de la inspección, se deja constancia en la evaluación del inspector.</t>
  </si>
  <si>
    <t>por procesos sancionatorios de la Contraloria General de la República (CGR)</t>
  </si>
  <si>
    <t>Nombre del indicador: Cumplimiento cargue plan de mejoramiento CGR. 
Descripción del indicador: Mide el número de certificados emitidos por el cargue del cumplimiento del  plan de mejoramiento institucional emitido por la CGR.
Unidad de medida: Porcentaje (%).
Función resumen: Último valor.
Frecuencia de medición: Semestral.
Orientación del valor: Punto medio.
Forma de obtención: Manual.
Tipo de indicador: Eficacia.
Tipo de meta: Meta constante.
Descripción de la meta: Mantener en 100%.
Programación de la meta (%): 100%.
Línea base: 0%.
Fuente de información: Actividades programadas en el Plan de Mejoramiento Institucional.
Nombre del indicador: Cumplimiento a los requerimientos emitidos por la  CGR. 
Descripción del indicador: Mide el número de requerimientos emitidos por la CGR y las respuestas de la Fuerza.
Unidad de medida: Porcentaje (%).
Función resumen: Último valor.
Frecuencia de medición: Trimestral.
Orientación del valor: Punto medio.
Forma de obtención: Manual.
Tipo de indicador: Eficacia.
Tipo de meta: Meta constante.
Descripción de la meta: Mantener en 100%.
Programación de la meta (%): 100%.
Línea base: 0%.
Fuente de información: Requerimientos emitidos por la Contraloria.
Nombre del indicador: Informe hallazgos en desarrollo CGR.
Descripción del indicador: Elaboración oportuna del avance de los hallazgos emitidos por la CGR.
Unidad de medida: Porcentaje (%).
Función resumen: Último valor.
Frecuencia de medición: Trimestral.
Orientación del valor: Punto medio.
Forma de obtención: Manual.
Tipo de indicador: Eficacia.
Tipo de meta: Meta constante.
Descripción de la meta: Mantener en 100%.
Programación de la meta (%): 100%.
Línea base: 0%.
Fuente de información: Hallazgos emitidos por la Contraloria.</t>
  </si>
  <si>
    <t>verifican los hallazgos registrados por la CGR cada vez que se realiza una inspeccion para la Unidad a Inspeccionar</t>
  </si>
  <si>
    <t>Oficinas asesoras del Comandante y Segundo Comandante del Ejército, Departamentos (CEDE´s), Comandos de Apoyo y Funcionales (que no tienen C6)</t>
  </si>
  <si>
    <t xml:space="preserve"> El Oficial de Comunicaciones (o quien haga sus veces) de la División,  Fuerza de Despliegue Rápido, Fuerza de Tarea, Brigada, Batallón, CEDE´s, Comando Funcional, Comando de Apoyo, Oficinas asesoras del Comandante y Segundo Comandante.</t>
  </si>
  <si>
    <t>DEPARTAMENTO DE EDUCACION MILITAR (CEDE7) - DIRECCION DE PLANEACION DE EDUCACION (DIPED) - COMANDO DE EDUCACION Y DOCTRINA (CEDOC) - DIRECCION DE EDUCACION (DIEDU)</t>
  </si>
  <si>
    <t>Desarrollar cursos y programas en educación militar para oficiales, Suboficiales y Soldados para la adquisición y el afianzamiento de habilidades y destrezas militares individuales y colectivas orientando al   perfil profesional para el cumplimiento de la misión institucional</t>
  </si>
  <si>
    <t>Formulación de las políticas en educación militar orientadas al desarrollo de las capacidades de formación y capacitación Jefatura de Estado Mayor  Generador de Fuerza, Comando de Educación y Doctrina , Escuelas de Formación y Capacitación, Centro de Educación  militar, Centro de misiones internacionales y acción integral, Personal  titulado y certificado</t>
  </si>
  <si>
    <t>Gestión de Educación Militar</t>
  </si>
  <si>
    <t>10. Fomentar la interoperabilidad a través de la I+D+i, la educación y el entrenamiento.</t>
  </si>
  <si>
    <t>por la inadecuada  articulación de los lineamientos y directrices del Subsistema de Educación de la Fuerza,</t>
  </si>
  <si>
    <t>debido a la falta de conocimiento del personal militar designados al proceso de Gestión Educación Militar.</t>
  </si>
  <si>
    <t>El Director de Planeación Educación (DIPED),</t>
  </si>
  <si>
    <t xml:space="preserve"> verifica semestralmente el cumplimiento a las capacitaciones realizadas por la Dirección de Educación del Comando de Educación y Doctrina (CEDOC) a las Unidades del Subsistema de Educación sobre temas afines a la Educación, de acuerdo a la Directivas Permanentes aplicables del proceso de Gestión de Educación Militar, </t>
  </si>
  <si>
    <t>con el propósito de garantizar que el conocimiento sea común dentro del proceso, de no realizarse la actividad, se debe reprogramar, dejando como soporte de la verificación un informe.</t>
  </si>
  <si>
    <t xml:space="preserve">El Director de Planeación Educación (DIPED), </t>
  </si>
  <si>
    <t>verifica semestralmente la difusión del estado actual de las directivas y lineamientos emitidos por el proceso de Gestión de Educación Militar  a las Unidades del  Subsistema de Educación de la Fuerza, de acuerdo con la Circular No. 00001327 de 2020 del Departamento de Planeación (CEDE5),</t>
  </si>
  <si>
    <t xml:space="preserve"> con el fin de actualizar el conocimiento del personal que integra el proceso, de no realizar la actividad, se reprograma, dejando como soporte de la verificación un informe. </t>
  </si>
  <si>
    <t xml:space="preserve"> verifica semestralmente el conocimiento de las directivas y lineamientos emitidos al Subsistema de Educación de la Fuerza, de acuerdo con la Circular No. 00001327 de 2020 del Departamento de Planeación (CEDE5), </t>
  </si>
  <si>
    <t>con el fin de realizar seguimiento al conocimiento del personal que integra el proceso, de no realizarse la actividad se reprograma, dejando como soporte de la verificación un informe.</t>
  </si>
  <si>
    <t xml:space="preserve">por la deficiente calidad de los programas académicos ofertados por las instituciones de educación superior de la Fuerza, </t>
  </si>
  <si>
    <t>debido  a la falta de rigurosidad de la información presentada ante el MEN.</t>
  </si>
  <si>
    <t xml:space="preserve">El Oficial de Educación Complementaria/ Superior de la Dirección de Educación (DIEDU),  </t>
  </si>
  <si>
    <t xml:space="preserve"> verifica semestralmente los documentos soportes que presentan las IES del Subsistema de Educación de la Fuerza, en cumplimiento a las condiciones establecidas para la renovación de registro calificado o acreditación en alta calidad de la Educación, de acuerdo al Decreto 1330 de 2019, </t>
  </si>
  <si>
    <t>con el propósito de realizar el seguimiento y control a la información presentada ante el MEN, de no realizar la actividad, se reprograma, dejando como soporte de la verificación un informe.</t>
  </si>
  <si>
    <t xml:space="preserve">Realizar la validación de la matriz establecida por la sección de educación complementaria, que contiene la información de los 46 registros calificados, emitiendo un informe con las observaciones o novedades encontradas en los programas. </t>
  </si>
  <si>
    <t>El Oficial de Educación Complementaria / Superior de la Dirección de Educación (DIEDU)</t>
  </si>
  <si>
    <t>Autoevaluación de las ofertas académicas (cursos y programas) en la Fuerza.</t>
  </si>
  <si>
    <t xml:space="preserve">El Oficial de Educación Complementaria/ Superior de la Dirección de Educación (DIEDU), </t>
  </si>
  <si>
    <t xml:space="preserve">verifica semestralmente las fechas y requisitos pendientes de los programas académicos, la renovación de registro o de acreditación de los mismos, de acuerdo al Decreto 1330 de 2019 y Sistema Institucional de Aseguramiento de la Calidad del Ejército (SIACE) de las IES, </t>
  </si>
  <si>
    <t>con el fin de  realizar seguimiento a la planeación, ejecución y monitoreo al estado del proceso de autoevaluación, de no realizarse la actividad, se reprograma, dejando como soporte de la verificación un informe.</t>
  </si>
  <si>
    <t xml:space="preserve"> verifica semestralmente el cumplimiento a los cronogramas de actividades establecidas en el plan de mejoramiento de cada uno de los programas académicos de las IES,  analizando las fortalezas y aspectos a mejorar del proceso, de acuerdo al Decreto 1330 de 2019,</t>
  </si>
  <si>
    <t xml:space="preserve"> con el fin de realizar seguimiento y control de las acciones de mejora de los programas académicos de la Fuerza, de no realizar la actividad, se reprograma, dejando como soporte de la verificación un informe.</t>
  </si>
  <si>
    <t>por la desactualización de la normatividad interna vigente de los procesos, procedimientos, formatos y/o directivas,</t>
  </si>
  <si>
    <t>Menor</t>
  </si>
  <si>
    <t>Moderado</t>
  </si>
  <si>
    <t xml:space="preserve">El Director de (DIPIE/DIPTE/DIPED) del Departamento de Educación Militar (CEDE7) y Director de (CEHEJ/CEDOE) del Comando de Educación y Doctrina (CEDOC), </t>
  </si>
  <si>
    <t xml:space="preserve"> verifica semestralmente las actividades, salidas y normatividad de la caracterización del proceso, de acuerdo a la Directiva Permanente No. 01069 de 2016 "Implementación, mantenimiento y mejora continua del Sistema Integrado de Gestión del Ejercito Nacional", </t>
  </si>
  <si>
    <t>con el fin de mantener actualizados los lineamientos y directrices de cada proceso, de no realizar la actividad, se debe reprogramar la actividad para el próximo semestre, dejando como soporte de la verificación un informe y/o formato de elaboración, actualización o eliminación de documentos.</t>
  </si>
  <si>
    <t xml:space="preserve"> verifica semestralmente el contenido y actividades de los flujogramas de los procedimientos de cada proceso, de acuerdo a la Directiva Permanente No. 01069 de 2016 "Implementación, mantenimiento y mejora continua del Sistema Integrado de Gestión del Ejercito Nacional", </t>
  </si>
  <si>
    <t>con el fin de mantener actualizados los lineamientos y directrices de cada procedimiento, de no realizar la actividad, se debe reprogramar la actividad para el próximo semestre, dejando como soporte de la verificación un informe y/o formato de elaboración, actualización o eliminación de documentos.</t>
  </si>
  <si>
    <t xml:space="preserve">verifica semestralmente la funcionalidad de los formatos aplicables a las actividades y/o procedimientos de cada proceso, de acuerdo a la Directiva Permanente No. 01069 de 2016 "Implementación, mantenimiento y mejora continua del Sistema Integrado de Gestión del Ejercito Nacional", </t>
  </si>
  <si>
    <t>con el fin de mantener actualizados los documentos de cada proceso, de no realizar la actividad, se debe reprogramar la actividad para el próximo semestre, dejando como soporte de la verificación un informe y/o formato de elaboración, actualización o eliminación de documentos.</t>
  </si>
  <si>
    <t>en caso de no realizar difusión, por parte del CEDE6 se realizara informe del incumplimiento, dejando como evidencia circular, boletín informativo, lineamiento, etc.. dirigido a las unidades del Ejército Nacional.</t>
  </si>
  <si>
    <t>Departamento de Acción Integral y Desarrollo</t>
  </si>
  <si>
    <t xml:space="preserve">Conducir acciones militares que abarcan las operaciones de apoyo a la información militar, asuntos civiles, cooperación civil militar y asuntos públicos, con el fin de integrar las capacidades del Ejército a las de los asociados de la acción unificada y así generar condiciones para promover la gobernanza territorial. </t>
  </si>
  <si>
    <t>Inicia con la elaboración y actualización de directrices para el desarrollo de las disciplinas de acción integral, su implementación, desarrollo y evaluación en las Unidades y termina con la verificación del cumplimiento de las mismas. Aplica para:
• Departamento de Acción Integral
• Comando de Apoyo de Acción Integral
• Divisiones
• Brigadas 
• Batallones 
No aplica para la División de Fuerzas Especiales, los batallones de servicio, ni otras unidades especiales.</t>
  </si>
  <si>
    <t>por incumplimiento de las tareas de las disciplinas de Acción Integral adquiridos con los asociados de la acción unificada</t>
  </si>
  <si>
    <t>Director de Planes Estratégicos de Acción Integral</t>
  </si>
  <si>
    <t>verifica semestralmente el desarrollo del seminario de AIN de acuerdo a los establecido en el plan de internacionalización</t>
  </si>
  <si>
    <t>Realizar reuniones con los Oficiales y/o Suboficiales de Acción Integral y Desarrollo (D9), sobre temas de la disciplina de  Asuntos Civiles.</t>
  </si>
  <si>
    <t>Director de Asuntos Civiles y Coordinación Interinstitucional</t>
  </si>
  <si>
    <t>Índice de participación de los asociados de la acción unificada.</t>
  </si>
  <si>
    <t xml:space="preserve"> El Oficial y/o Suboficial C9 CAAID,B9 BRAID, S5 BAAID</t>
  </si>
  <si>
    <t xml:space="preserve">verifica trimestralmente la realización de reuniones con los asociados de la acción unificada para coordinaciones de las actividades en cumplimiento al Plan de Asuntos civiles </t>
  </si>
  <si>
    <t>Realizar reuniones de seguimiento con los equipos Fe en Colombia y los oficiales D9 del escalón táctico División para el empleo adecuado de los equipos y cumplimiento de las actividades del Programa Fe en Colombia</t>
  </si>
  <si>
    <t xml:space="preserve">Oficial y/o Suboficial C9 CAAID - B9 BRAID-S5 BAAID </t>
  </si>
  <si>
    <t>Director de Asuntos Civiles y Coordinación Interinstitucional, El Oficial y/o Suboficial de Acción Integral (D9, B9 y S5) ,</t>
  </si>
  <si>
    <t>verifica mensualmente el cumplimiento de actividades realizadas de acuerdo a lo establecido en el  Plan de Asuntos Civiles</t>
  </si>
  <si>
    <t>Realizar reuniones con los Oficiales y/o Suboficiales de Acción Integral y Desarrollo de sus Unidades subalternas, sobre temas de las disciplinas de  Acción integral (CA).</t>
  </si>
  <si>
    <t xml:space="preserve"> Oficial y/o Suboficial de Acción Integral (D9-B9-S5)</t>
  </si>
  <si>
    <t>por inadecuado lenguaje en las actividades de Acción Integral donde participa la población civil</t>
  </si>
  <si>
    <t>debido a contar con personal sin las competencias requeridas para el desempeño de las funciones propias del cargo.</t>
  </si>
  <si>
    <t>Usuarios, productos y practicas , organizacionales</t>
  </si>
  <si>
    <t xml:space="preserve">El Director de Cooperación Civil  Militar y el Oficial y/o Suboficial de Acción Integral (D9,B9,S5) </t>
  </si>
  <si>
    <t>verifica mensualmente el cumplimiento de actividades de acuerdo a lo establecido en el  Plan de Operaciones de Apoyo a la Información Militar</t>
  </si>
  <si>
    <t>con el fin de sincronizar el diagnóstico, aproximación, generación de confianza y actividades para informar e influir en un blanco audiencia. 
En caso de  no realizar la actividad se debe proceder a solicitar ante la Dirección la reprogramación .
Dejando como evidencia Informe de Operaciones de Apoyo a la Información Militar.</t>
  </si>
  <si>
    <t>Director de Cooperación Civil Militar</t>
  </si>
  <si>
    <t>verifica trimestralmente  el desarrollo de capacitaciones de acuerdo a las actividades establecidas en el  Plan de Cooperación Civil Militar y Plan de Operaciones de Apoyo a la Información Militar.</t>
  </si>
  <si>
    <t xml:space="preserve">Elaborar y difundir boletines sobre  el uso adecuado del lenguaje verbal, no verbal y el respeto por los Derechos Humanos  en el desarrollo de las tareas de Acción Integral donde participa la población civil. </t>
  </si>
  <si>
    <t xml:space="preserve">
Oficial y/o Suboficial de Acción Integral (D9-B9-S5)</t>
  </si>
  <si>
    <t>verifica trimestralmente  el estado de las herramientas, sitios, rutas y audiencias donde se realizarán las actividades de sensibilización conforme a lo establecido en la Directiva 00188/2017</t>
  </si>
  <si>
    <t>Capacitar al personal sobre el adecuado uso del lenguaje verbal, no verbal y el respeto por los Derechos Humanos y el DIH en el desarrollo de las tareas de Acción Integral.</t>
  </si>
  <si>
    <t>por deficiencias en la planeación del proceso Gestión Acción Integral</t>
  </si>
  <si>
    <t>debido a falta de interlocución dentro del proceso.</t>
  </si>
  <si>
    <t>El Director (DIACO-DICMI), El Oficial y/o Suboficial C9 CAAID</t>
  </si>
  <si>
    <t>verifica semestralmente el desarrollo de reuniones con los equipos de planeación de acuerdo a los establecido en los planes de (AC-CCM-OPAIM) para unificar criterios en la emisión de directrices,</t>
  </si>
  <si>
    <t>para el fortalecimiento del proceso de planeación.
En caso de no ejecutarse la reunión de coordinación, se procede a reprogramar la actividad.
Dejando como evidencia acta de reunión.</t>
  </si>
  <si>
    <t>Para este riesgo NO APLICA o no se formulan acciones en el plan de acción, en razón que después de implementar los controles, la valoración del riesgo residual tiene una evaluación BAJA,  cuando se obtiene esta evaluación , solo se hace seguimiento a los controles y la opción de tratamiento que se debe seleccionar es la opción ACEPTAR.</t>
  </si>
  <si>
    <t>El Oficial y/o Suboficial de Acción Integral (D9, B9 y S5) y Oficial y/o Suboficial (C9 CAAID)</t>
  </si>
  <si>
    <t>valida bimestralmente la elaboración de informes de cumplimiento de las Disciplinas AIN,</t>
  </si>
  <si>
    <t>El Oficial y/o Suboficial de Acción Integral (D9, B9)</t>
  </si>
  <si>
    <t>por el accionar delictivo de la amenaza interna o externa durante el desarrollo de actividades de Acción Integral</t>
  </si>
  <si>
    <t>debido a desarticulación sinergia  operacional</t>
  </si>
  <si>
    <t>Daños Activos Físicos</t>
  </si>
  <si>
    <t>El Oficial y/o Suboficial de Acción Integral (D9, B9 y S5)</t>
  </si>
  <si>
    <t xml:space="preserve"> verifica trimestralmente que los calcos de la plantilla operacional de AIN se encuentren actualizados para el adecuado planeamiento operacional,</t>
  </si>
  <si>
    <t xml:space="preserve"> con el fin de reconocer sobre el área de operaciones las diferentes variables a tener en cuenta para facilitar el registro de la información, el análisis y posterior proceso de toma de decisiones.
En caso de no ejecutarse la actividad, se procede a reprogramarla.
Dejando como evidencia calcos actualizados.</t>
  </si>
  <si>
    <t>Elaborar y difundir boletines informativos sobre doctrina de acción integral, su aplicabilidad e importancia.</t>
  </si>
  <si>
    <t>Oficial y/o Suboficial de Acción Integral (D9 - B9 - S5)</t>
  </si>
  <si>
    <t xml:space="preserve"> verifica  mensualmente que el análisis del estudio de área se encuentre actualizado de manera que permita la comprensión del área de operaciones,</t>
  </si>
  <si>
    <t xml:space="preserve"> con el fin de analizar los factores externos, internos, vulnerabilidades y susceptibilidades que pueden ser explotadas para el cumplimiento de la misión,.
En caso de no ejecutarse la actividad, se procede a reprogramarla.
Dejando como evidencia estudio de área.</t>
  </si>
  <si>
    <t>Elaborar y ejecutar capacitación para la difusión de planes, directivas, manuales y procedimientos del proceso Gestión de Acción Integral a las Unidades Operativas Menores y tácticas.</t>
  </si>
  <si>
    <t xml:space="preserve"> verifica  trimestralmente el planeamiento operacional de acuerdo con lo establecido en el manual 3-53.0 y plantea los probables comportamientos de las variables,</t>
  </si>
  <si>
    <t xml:space="preserve"> con el fin de alertar sobre posibles perturbaciones a la población, desplazamientos y presenta las posibles maniobras de apoyo para contribuir al éxito de la misión antes, durante y después de la misma.
En caso de no ejecutarse la actividad, se procede a reprogramarla.
Dejando como evidencia anexo de Acción Integral.</t>
  </si>
  <si>
    <t>El asesor jurídico del Departamento CEDE9</t>
  </si>
  <si>
    <t xml:space="preserve"> verifica mensualmente que se emitan directrices para las Unidades del proceso Gestión Acción Integral con marcos normativos o referencias legales vigentes,</t>
  </si>
  <si>
    <t>Para este riesgo no aplica o no se formulan acciones en el plan de acción, en razón que después de implementar los controles, la valoración del riesgo residual tiene una evaluación BAJA,  cuando se obtiene esta evaluación , solo se hace seguimiento a los controles y la opción de tratamiento que se debe seleccionar es la opción ACEPTAR.</t>
  </si>
  <si>
    <t>verifica trimestralmente reuniones con los equipos de planeación de las Direcciones CEDE9 para unificar criterios en la emisión de directrices,</t>
  </si>
  <si>
    <t>verifica semestralmente la actualización del normograma del proceso Gestión Acción Integral,</t>
  </si>
  <si>
    <t xml:space="preserve">debido a la disminución de personal del cuerpo logístico con especialidad de Acción Integral en las Unidades </t>
  </si>
  <si>
    <t xml:space="preserve">para el fortalecimiento de las capacidades, conocimientos  y competencias del personal AIN en el desarrollo de las funciones y actividades del proceso.
En caso de presentarse la no asistencia de personal de Oficiales D9,se procede a remitir la información a través de los correos institucionales, para que sea difundidos a sus Unidades Subalternas.
Dejando como evidencia Informe de seminario y listas de asistencia. </t>
  </si>
  <si>
    <t>con el fin de apoyar el desarrollo y progreso de las comunidades mas vulnerables  del país. En caso de no llevarse a cabo la actividad se procederá a reprogramarla. Dejando como evidencia el informe de la reunión de los Asociados Acción Unificada.</t>
  </si>
  <si>
    <t>con el fin de contribuir al desarrollo y progreso de las poblaciones vulnerables   del territorio nacional. En caso de no llevarse a cabo las actividades de AIN se procederá a reprogramar la actividad . Dejando como evidencia el informe de actividades de Asuntos Civiles.</t>
  </si>
  <si>
    <t xml:space="preserve">Elaborar y difundir infografía sobre  el uso adecuado del lenguaje verbal, no verbal y el respeto por los Derechos Humanos  en el desarrollo de las tareas de Acción Integral donde participa la población civil. </t>
  </si>
  <si>
    <t>con el fin de apoyar el cumplimiento de la misión en todas las tareas de la acción decisiva.
En caso de  no realizar la actividad se debe proceder a solicitar ante la Dirección la reprogramación .
Dejando como evidencia informe de Cooperación Civil Militar.</t>
  </si>
  <si>
    <t>con el fin de apoyar la intención del Comandante para el cumplimiento de la misión.
En caso de encontrar novedades en las herramientas deben informar  al Departamento CEDE9 para proyectar el plan necesidades. 
Dejando como evidencia informe de estado de herramientas OPAIM.</t>
  </si>
  <si>
    <t>para generar análisis prospectivo con información pertinente para la toma de decisiones.
En caso de no realizar los informes de gestión, se procede a convocar una rendición de cuentas por parte de las Unidades. 
Dejando como evidencia informes de gestión.</t>
  </si>
  <si>
    <t>Verifica trimestralmente el cumplimiento de metas y procedimientos donde se evidencie la articulación de terceros validadores  de acuerdo a las capacidades de las unidades,</t>
  </si>
  <si>
    <t>para generar análisis basado en la casuística y aportar en la acertada formulación de los planes de Acción Integral.
En caso de no realizar la actividad, se procede a convocar una rendición de cuentas por parte de las Unidades. 
Dejando como Acta de reunión y/o circulares</t>
  </si>
  <si>
    <t>INDICADOR: Lesionados o muertos en desarrollo de actividades de acción integral. (personal militar y personal civil)
VARIABLE: N° Lesionados o muertos en desarrollo de actividades de acción integral.</t>
  </si>
  <si>
    <t>con el fin de actualizar y no caer en situaciones jurídicas que afecten la institucionalidad. En caso de encontrar novedades en los documentos se retroalimentan a las partes involucradas para la corrección de los mismos.
Dejando como evidencia informe de gestión.</t>
  </si>
  <si>
    <t>INDICADOR: Emisión directrices de Acción Integral.
VARIABLE: N° de directrices, lineamientos de AIN  emitidos en la vigencia.
(Directivas,  planes, procedimientos, circulares, boletines)</t>
  </si>
  <si>
    <t>con el fin de no incurrir en situaciones jurídicas que afecten la institucionalidad. En caso de encontrar  novedades en los documentos se retroalimentan a las partes involucradas para la corrección de los mismos. 
Dejando como evidencia actas de reunión.</t>
  </si>
  <si>
    <t>con el fin de compilar la legislación interna y externa que compete al proceso y validar su vigencia y aplicabilidad. En caso de encontrar novedades en el Normograma se procede a hacer las correcciones y hacer la difusión del mismo a las Unidades. 
Dejando como evidencia el formato de Normograma FO-COEJC-CEIGE-1479.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</si>
</sst>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scheme val="minor"/>
    </font>
    <font>
      <b/>
      <sz val="11"/>
      <color theme="1"/>
      <name val="Calibri"/>
      <family val="2"/>
      <scheme val="minor"/>
    </font>
    <font>
      <sz val="10"/>
      <color theme="1"/>
      <name val="Calibri"/>
      <family val="2"/>
      <scheme val="minor"/>
    </font>
    <font>
      <sz val="11"/>
      <color theme="1"/>
      <name val="Calibri"/>
      <family val="2"/>
      <scheme val="minor"/>
    </font>
    <font>
      <b/>
      <sz val="28"/>
      <color rgb="FF000000"/>
      <name val="Arial Narrow"/>
      <family val="2"/>
    </font>
    <font>
      <sz val="11"/>
      <color rgb="FF000000"/>
      <name val="Arial Narrow"/>
      <family val="2"/>
    </font>
    <font>
      <sz val="14"/>
      <color rgb="FF000000"/>
      <name val="Arial Narrow"/>
      <family val="2"/>
    </font>
    <font>
      <b/>
      <sz val="11"/>
      <color rgb="FF000000"/>
      <name val="Arial Narrow"/>
      <family val="2"/>
    </font>
    <font>
      <sz val="11"/>
      <color theme="1"/>
      <name val="Calibri"/>
      <family val="2"/>
    </font>
    <font>
      <sz val="10"/>
      <name val="Arial"/>
      <family val="2"/>
    </font>
    <font>
      <sz val="11"/>
      <color theme="1"/>
      <name val="Arial Narrow"/>
      <family val="2"/>
    </font>
    <font>
      <sz val="12"/>
      <name val="Times New Roman"/>
      <family val="1"/>
    </font>
    <font>
      <b/>
      <sz val="14"/>
      <color rgb="FF000000"/>
      <name val="Arial"/>
      <family val="2"/>
    </font>
    <font>
      <b/>
      <sz val="19"/>
      <color rgb="FF000000"/>
      <name val="Arial"/>
      <family val="2"/>
    </font>
    <font>
      <sz val="14"/>
      <color rgb="FF000000"/>
      <name val="Arial"/>
      <family val="2"/>
    </font>
    <font>
      <sz val="14"/>
      <color rgb="FF000000"/>
      <name val="Calibri"/>
      <family val="2"/>
    </font>
    <font>
      <b/>
      <sz val="14"/>
      <color rgb="FFFF0000"/>
      <name val="Arial"/>
      <family val="2"/>
    </font>
    <font>
      <sz val="22"/>
      <color rgb="FF000000"/>
      <name val="Calibri"/>
      <family val="2"/>
    </font>
    <font>
      <b/>
      <sz val="18"/>
      <color indexed="81"/>
      <name val="Tahoma"/>
      <family val="2"/>
    </font>
    <font>
      <sz val="18"/>
      <color indexed="81"/>
      <name val="Tahoma"/>
      <family val="2"/>
    </font>
    <font>
      <sz val="11"/>
      <color rgb="FF000000"/>
      <name val="Arial"/>
      <family val="2"/>
    </font>
  </fonts>
  <fills count="6">
    <fill>
      <patternFill patternType="none"/>
    </fill>
    <fill>
      <patternFill patternType="gray125"/>
    </fill>
    <fill>
      <patternFill patternType="solid">
        <fgColor theme="0" tint="-0.249977111117893"/>
        <bgColor indexed="64"/>
      </patternFill>
    </fill>
    <fill>
      <patternFill patternType="solid">
        <fgColor rgb="FFFFFFFF"/>
        <bgColor rgb="FF000000"/>
      </patternFill>
    </fill>
    <fill>
      <patternFill patternType="solid">
        <fgColor rgb="FFD9D9D9"/>
        <bgColor rgb="FF000000"/>
      </patternFill>
    </fill>
    <fill>
      <patternFill patternType="solid">
        <fgColor rgb="FFFCD5B4"/>
        <bgColor rgb="FF000000"/>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top style="thin">
        <color auto="1"/>
      </top>
      <bottom style="medium">
        <color auto="1"/>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s>
  <cellStyleXfs count="5">
    <xf numFmtId="0" fontId="0" fillId="0" borderId="0"/>
    <xf numFmtId="0" fontId="2" fillId="0" borderId="0"/>
    <xf numFmtId="9" fontId="3" fillId="0" borderId="0" applyFont="0" applyFill="0" applyBorder="0" applyAlignment="0" applyProtection="0"/>
    <xf numFmtId="0" fontId="9" fillId="0" borderId="0"/>
    <xf numFmtId="0" fontId="11" fillId="0" borderId="0"/>
  </cellStyleXfs>
  <cellXfs count="315">
    <xf numFmtId="0" fontId="0" fillId="0" borderId="0" xfId="0"/>
    <xf numFmtId="0" fontId="1" fillId="2" borderId="10" xfId="0" applyFont="1" applyFill="1" applyBorder="1"/>
    <xf numFmtId="0" fontId="0" fillId="0" borderId="6" xfId="0" applyBorder="1" applyAlignment="1">
      <alignment horizontal="center" vertical="center"/>
    </xf>
    <xf numFmtId="0" fontId="0" fillId="0" borderId="4" xfId="0" applyBorder="1" applyAlignment="1">
      <alignment horizontal="center" vertical="center"/>
    </xf>
    <xf numFmtId="0" fontId="0" fillId="0" borderId="18" xfId="0" applyBorder="1" applyAlignment="1"/>
    <xf numFmtId="0" fontId="0" fillId="0" borderId="15" xfId="0" applyBorder="1" applyAlignment="1"/>
    <xf numFmtId="0" fontId="0" fillId="0" borderId="0" xfId="0" applyAlignment="1">
      <alignment horizontal="center" vertical="center" wrapText="1"/>
    </xf>
    <xf numFmtId="0" fontId="1" fillId="2" borderId="14" xfId="0" applyFont="1" applyFill="1" applyBorder="1" applyAlignment="1">
      <alignment horizontal="center" vertical="center" wrapText="1"/>
    </xf>
    <xf numFmtId="0" fontId="5" fillId="0" borderId="0" xfId="0" applyFont="1" applyFill="1" applyBorder="1" applyProtection="1">
      <protection locked="0"/>
    </xf>
    <xf numFmtId="0" fontId="5" fillId="3" borderId="0" xfId="0" applyFont="1" applyFill="1" applyBorder="1" applyProtection="1">
      <protection locked="0"/>
    </xf>
    <xf numFmtId="0" fontId="7" fillId="3" borderId="0" xfId="0" applyFont="1" applyFill="1" applyBorder="1" applyAlignment="1" applyProtection="1">
      <alignment horizontal="center" vertical="center"/>
      <protection locked="0"/>
    </xf>
    <xf numFmtId="0" fontId="7" fillId="5" borderId="0" xfId="0" applyFont="1" applyFill="1" applyBorder="1" applyAlignment="1" applyProtection="1">
      <alignment horizontal="center" vertical="center"/>
      <protection locked="0"/>
    </xf>
    <xf numFmtId="0" fontId="5" fillId="0" borderId="0"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7" fillId="4" borderId="47" xfId="0" applyFont="1" applyFill="1" applyBorder="1" applyAlignment="1" applyProtection="1">
      <alignment horizontal="center" vertical="center" textRotation="90"/>
      <protection locked="0"/>
    </xf>
    <xf numFmtId="0" fontId="5" fillId="0" borderId="42" xfId="0" applyFont="1" applyFill="1" applyBorder="1" applyAlignment="1" applyProtection="1">
      <alignment horizontal="center" vertical="top"/>
      <protection locked="0"/>
    </xf>
    <xf numFmtId="0" fontId="5" fillId="0" borderId="23" xfId="0" applyFont="1" applyFill="1" applyBorder="1" applyAlignment="1">
      <alignment horizontal="center" vertical="top"/>
    </xf>
    <xf numFmtId="0" fontId="5" fillId="0" borderId="42" xfId="0" applyFont="1" applyFill="1" applyBorder="1" applyAlignment="1" applyProtection="1">
      <alignment horizontal="center" vertical="top" textRotation="90"/>
      <protection locked="0"/>
    </xf>
    <xf numFmtId="9" fontId="5" fillId="0" borderId="23" xfId="0" applyNumberFormat="1" applyFont="1" applyFill="1" applyBorder="1" applyAlignment="1">
      <alignment horizontal="center" vertical="top"/>
    </xf>
    <xf numFmtId="164" fontId="5" fillId="0" borderId="23" xfId="2" applyNumberFormat="1" applyFont="1" applyFill="1" applyBorder="1" applyAlignment="1" applyProtection="1">
      <alignment horizontal="center" vertical="top"/>
    </xf>
    <xf numFmtId="164" fontId="5" fillId="0" borderId="23" xfId="0" applyNumberFormat="1" applyFont="1" applyFill="1" applyBorder="1" applyAlignment="1">
      <alignment horizontal="center" vertical="top"/>
    </xf>
    <xf numFmtId="0" fontId="5" fillId="0" borderId="23" xfId="0" applyFont="1" applyFill="1" applyBorder="1" applyAlignment="1" applyProtection="1">
      <alignment horizontal="center" vertical="top" wrapText="1"/>
    </xf>
    <xf numFmtId="0" fontId="5" fillId="3" borderId="0" xfId="0" applyFont="1" applyFill="1" applyBorder="1" applyAlignment="1" applyProtection="1">
      <alignment vertical="top"/>
      <protection locked="0"/>
    </xf>
    <xf numFmtId="0" fontId="5" fillId="0" borderId="0" xfId="0" applyFont="1" applyFill="1" applyBorder="1" applyAlignment="1" applyProtection="1">
      <alignment vertical="top"/>
      <protection locked="0"/>
    </xf>
    <xf numFmtId="0" fontId="5" fillId="0" borderId="1" xfId="0" applyFont="1" applyFill="1" applyBorder="1" applyAlignment="1">
      <alignment horizontal="center" vertical="top"/>
    </xf>
    <xf numFmtId="9" fontId="5" fillId="0" borderId="1" xfId="0" applyNumberFormat="1" applyFont="1" applyFill="1" applyBorder="1" applyAlignment="1">
      <alignment horizontal="center" vertical="top"/>
    </xf>
    <xf numFmtId="164" fontId="5" fillId="0" borderId="1" xfId="2" applyNumberFormat="1" applyFont="1" applyFill="1" applyBorder="1" applyAlignment="1" applyProtection="1">
      <alignment horizontal="center" vertical="top"/>
    </xf>
    <xf numFmtId="164" fontId="5" fillId="0" borderId="1" xfId="0" applyNumberFormat="1" applyFont="1" applyFill="1" applyBorder="1" applyAlignment="1">
      <alignment horizontal="center" vertical="top"/>
    </xf>
    <xf numFmtId="0" fontId="5" fillId="0" borderId="1" xfId="0" applyFont="1" applyFill="1" applyBorder="1" applyAlignment="1" applyProtection="1">
      <alignment horizontal="center" vertical="top" wrapText="1"/>
    </xf>
    <xf numFmtId="0" fontId="5" fillId="0" borderId="31" xfId="0" applyFont="1" applyFill="1" applyBorder="1" applyAlignment="1">
      <alignment horizontal="center" vertical="top"/>
    </xf>
    <xf numFmtId="9" fontId="5" fillId="0" borderId="31" xfId="0" applyNumberFormat="1" applyFont="1" applyFill="1" applyBorder="1" applyAlignment="1">
      <alignment horizontal="center" vertical="top"/>
    </xf>
    <xf numFmtId="164" fontId="5" fillId="0" borderId="31" xfId="0" applyNumberFormat="1" applyFont="1" applyFill="1" applyBorder="1" applyAlignment="1">
      <alignment horizontal="center" vertical="top"/>
    </xf>
    <xf numFmtId="0" fontId="5" fillId="0" borderId="31" xfId="0" applyFont="1" applyFill="1" applyBorder="1" applyAlignment="1" applyProtection="1">
      <alignment horizontal="center" vertical="top" wrapText="1"/>
    </xf>
    <xf numFmtId="0" fontId="0" fillId="0" borderId="48" xfId="0" applyBorder="1" applyAlignment="1">
      <alignment horizontal="center" vertical="center"/>
    </xf>
    <xf numFmtId="0" fontId="0" fillId="0" borderId="41" xfId="0" applyBorder="1" applyAlignment="1">
      <alignment horizontal="center" vertical="center"/>
    </xf>
    <xf numFmtId="0" fontId="0" fillId="0" borderId="16" xfId="0" applyBorder="1" applyAlignment="1"/>
    <xf numFmtId="0" fontId="5" fillId="0" borderId="1" xfId="0" applyFont="1" applyFill="1" applyBorder="1" applyAlignment="1" applyProtection="1">
      <alignment vertical="top"/>
      <protection locked="0"/>
    </xf>
    <xf numFmtId="0" fontId="5" fillId="0" borderId="1" xfId="0" applyFont="1" applyFill="1" applyBorder="1" applyAlignment="1" applyProtection="1">
      <alignment vertical="top" wrapText="1"/>
      <protection locked="0"/>
    </xf>
    <xf numFmtId="164" fontId="5" fillId="0" borderId="31" xfId="2" applyNumberFormat="1" applyFont="1" applyFill="1" applyBorder="1" applyAlignment="1" applyProtection="1">
      <alignment horizontal="center" vertical="top"/>
    </xf>
    <xf numFmtId="0" fontId="8" fillId="0" borderId="1" xfId="0" applyFont="1" applyFill="1" applyBorder="1" applyAlignment="1" applyProtection="1">
      <alignment vertical="top" wrapText="1"/>
      <protection locked="0"/>
    </xf>
    <xf numFmtId="0" fontId="5" fillId="0" borderId="1" xfId="0" applyFont="1" applyFill="1" applyBorder="1" applyAlignment="1" applyProtection="1">
      <alignment horizontal="center" vertical="center" wrapText="1"/>
      <protection locked="0"/>
    </xf>
    <xf numFmtId="0" fontId="5" fillId="0" borderId="23"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left" vertical="center" wrapText="1"/>
      <protection locked="0"/>
    </xf>
    <xf numFmtId="0" fontId="20" fillId="0" borderId="1" xfId="0" applyFont="1" applyFill="1" applyBorder="1" applyAlignment="1" applyProtection="1">
      <alignment horizontal="center" vertical="center" wrapText="1"/>
      <protection locked="0"/>
    </xf>
    <xf numFmtId="0" fontId="20"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left" vertical="center" wrapText="1"/>
      <protection locked="0"/>
    </xf>
    <xf numFmtId="0" fontId="20"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justify" vertical="center" wrapText="1"/>
      <protection locked="0"/>
    </xf>
    <xf numFmtId="0" fontId="0" fillId="0" borderId="23" xfId="0" applyFill="1" applyBorder="1" applyAlignment="1">
      <alignment vertical="center"/>
    </xf>
    <xf numFmtId="0" fontId="0" fillId="0" borderId="1" xfId="0" applyFill="1" applyBorder="1" applyAlignment="1">
      <alignment horizontal="left" vertical="center" wrapText="1"/>
    </xf>
    <xf numFmtId="0" fontId="0" fillId="0" borderId="1" xfId="0" applyFill="1" applyBorder="1" applyAlignment="1">
      <alignment vertical="center" wrapText="1"/>
    </xf>
    <xf numFmtId="0" fontId="0" fillId="0" borderId="1" xfId="0" applyFill="1" applyBorder="1" applyAlignment="1">
      <alignment vertical="center"/>
    </xf>
    <xf numFmtId="0" fontId="0" fillId="0" borderId="31" xfId="0" applyFill="1" applyBorder="1" applyAlignment="1">
      <alignment horizontal="left" vertical="center" wrapText="1"/>
    </xf>
    <xf numFmtId="0" fontId="5" fillId="0" borderId="2" xfId="0" applyFont="1" applyFill="1" applyBorder="1" applyAlignment="1" applyProtection="1">
      <alignment horizontal="center" vertical="top"/>
      <protection locked="0"/>
    </xf>
    <xf numFmtId="0" fontId="7" fillId="0" borderId="1" xfId="0" applyFont="1" applyFill="1" applyBorder="1" applyAlignment="1" applyProtection="1">
      <alignment horizontal="center" vertical="top" wrapText="1"/>
      <protection locked="0"/>
    </xf>
    <xf numFmtId="0" fontId="5" fillId="0" borderId="23" xfId="0" applyFont="1" applyFill="1" applyBorder="1" applyAlignment="1" applyProtection="1">
      <alignment horizontal="center" vertical="top" wrapText="1"/>
      <protection locked="0"/>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0" fontId="7" fillId="0" borderId="1" xfId="0" applyFont="1" applyFill="1" applyBorder="1" applyAlignment="1">
      <alignment horizontal="center" vertical="top" textRotation="90"/>
    </xf>
    <xf numFmtId="0" fontId="5" fillId="0" borderId="23" xfId="0" applyFont="1" applyFill="1" applyBorder="1" applyAlignment="1" applyProtection="1">
      <alignment horizontal="center" vertical="top" textRotation="90"/>
      <protection locked="0"/>
    </xf>
    <xf numFmtId="0" fontId="5" fillId="0" borderId="1" xfId="0" applyFont="1" applyFill="1" applyBorder="1" applyAlignment="1" applyProtection="1">
      <alignment horizontal="center" vertical="top" textRotation="90"/>
      <protection locked="0"/>
    </xf>
    <xf numFmtId="0" fontId="5" fillId="0" borderId="23" xfId="0" applyFont="1" applyFill="1" applyBorder="1" applyAlignment="1" applyProtection="1">
      <alignment horizontal="center" vertical="top"/>
      <protection locked="0"/>
    </xf>
    <xf numFmtId="0" fontId="5" fillId="0" borderId="1" xfId="0" applyFont="1" applyFill="1" applyBorder="1" applyAlignment="1" applyProtection="1">
      <alignment horizontal="center" vertical="top"/>
      <protection locked="0"/>
    </xf>
    <xf numFmtId="0" fontId="5" fillId="0" borderId="1" xfId="0" applyFont="1" applyFill="1" applyBorder="1" applyAlignment="1">
      <alignment horizontal="center" vertical="top" wrapText="1"/>
    </xf>
    <xf numFmtId="0" fontId="7" fillId="0" borderId="1" xfId="0" applyFont="1" applyFill="1" applyBorder="1" applyAlignment="1">
      <alignment horizontal="center" vertical="top" wrapText="1"/>
    </xf>
    <xf numFmtId="9" fontId="5" fillId="0" borderId="1" xfId="0" applyNumberFormat="1" applyFont="1" applyFill="1" applyBorder="1" applyAlignment="1">
      <alignment horizontal="center" vertical="top" wrapText="1"/>
    </xf>
    <xf numFmtId="0" fontId="7" fillId="0" borderId="1" xfId="0" applyFont="1" applyFill="1" applyBorder="1" applyAlignment="1">
      <alignment horizontal="center" vertical="top"/>
    </xf>
    <xf numFmtId="0" fontId="7" fillId="0" borderId="1" xfId="0" applyFont="1" applyFill="1" applyBorder="1" applyAlignment="1">
      <alignment horizontal="center" vertical="top" textRotation="90" wrapText="1"/>
    </xf>
    <xf numFmtId="0" fontId="5" fillId="0" borderId="23" xfId="0" applyFont="1" applyFill="1" applyBorder="1" applyAlignment="1">
      <alignment horizontal="center" vertical="top" wrapText="1"/>
    </xf>
    <xf numFmtId="0" fontId="5" fillId="0" borderId="31" xfId="0" applyFont="1" applyFill="1" applyBorder="1" applyAlignment="1" applyProtection="1">
      <alignment horizontal="center" vertical="top" wrapText="1"/>
      <protection locked="0"/>
    </xf>
    <xf numFmtId="0" fontId="5" fillId="0" borderId="31" xfId="0" applyFont="1" applyFill="1" applyBorder="1" applyAlignment="1">
      <alignment horizontal="center" vertical="top" wrapText="1"/>
    </xf>
    <xf numFmtId="0" fontId="5" fillId="0" borderId="31" xfId="0" applyFont="1" applyFill="1" applyBorder="1" applyAlignment="1" applyProtection="1">
      <alignment horizontal="center" vertical="top"/>
      <protection locked="0"/>
    </xf>
    <xf numFmtId="0" fontId="5" fillId="0" borderId="31" xfId="0" applyFont="1" applyFill="1" applyBorder="1" applyAlignment="1" applyProtection="1">
      <alignment horizontal="center" vertical="top" textRotation="90"/>
      <protection locked="0"/>
    </xf>
    <xf numFmtId="0" fontId="5" fillId="0" borderId="1" xfId="0" applyFont="1" applyFill="1" applyBorder="1" applyAlignment="1" applyProtection="1">
      <alignment horizontal="center" vertical="top" textRotation="90"/>
      <protection locked="0"/>
    </xf>
    <xf numFmtId="0" fontId="5" fillId="0" borderId="1" xfId="0" applyFont="1" applyFill="1" applyBorder="1" applyAlignment="1" applyProtection="1">
      <alignment horizontal="center" vertical="top" wrapText="1"/>
      <protection locked="0"/>
    </xf>
    <xf numFmtId="0" fontId="7" fillId="4" borderId="15" xfId="0" applyFont="1" applyFill="1" applyBorder="1" applyAlignment="1" applyProtection="1">
      <alignment horizontal="center" vertical="center" textRotation="90"/>
      <protection locked="0"/>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5" xfId="0" applyFont="1" applyFill="1" applyBorder="1" applyAlignment="1" applyProtection="1">
      <alignment horizontal="center" vertical="center"/>
      <protection locked="0"/>
    </xf>
    <xf numFmtId="0" fontId="5" fillId="0" borderId="26" xfId="0" applyFont="1" applyFill="1" applyBorder="1" applyProtection="1">
      <protection locked="0"/>
    </xf>
    <xf numFmtId="0" fontId="5" fillId="0" borderId="27" xfId="0" applyFont="1" applyFill="1" applyBorder="1" applyAlignment="1" applyProtection="1">
      <alignment horizontal="center" vertical="center"/>
      <protection locked="0"/>
    </xf>
    <xf numFmtId="0" fontId="5" fillId="0" borderId="28" xfId="0" applyFont="1" applyFill="1" applyBorder="1" applyAlignment="1" applyProtection="1">
      <alignment horizontal="center" vertical="center"/>
      <protection locked="0"/>
    </xf>
    <xf numFmtId="0" fontId="5" fillId="0" borderId="28" xfId="0" applyFont="1" applyFill="1" applyBorder="1" applyProtection="1">
      <protection locked="0"/>
    </xf>
    <xf numFmtId="0" fontId="5" fillId="0" borderId="29" xfId="0" applyFont="1" applyFill="1" applyBorder="1" applyProtection="1">
      <protection locked="0"/>
    </xf>
    <xf numFmtId="0" fontId="8" fillId="0" borderId="23" xfId="0" applyFont="1" applyFill="1" applyBorder="1" applyAlignment="1" applyProtection="1">
      <alignment horizontal="left" vertical="center" wrapText="1"/>
      <protection locked="0"/>
    </xf>
    <xf numFmtId="0" fontId="20" fillId="0" borderId="23" xfId="0" applyFont="1" applyFill="1" applyBorder="1" applyAlignment="1" applyProtection="1">
      <alignment vertical="center" wrapText="1"/>
      <protection locked="0"/>
    </xf>
    <xf numFmtId="0" fontId="20" fillId="0" borderId="23" xfId="0" applyFont="1" applyFill="1" applyBorder="1" applyAlignment="1" applyProtection="1">
      <alignment horizontal="center" vertical="center" wrapText="1"/>
      <protection locked="0"/>
    </xf>
    <xf numFmtId="0" fontId="5" fillId="0" borderId="23" xfId="0" applyFont="1" applyFill="1" applyBorder="1" applyAlignment="1">
      <alignment horizontal="center" vertical="center" wrapText="1"/>
    </xf>
    <xf numFmtId="0" fontId="5" fillId="0" borderId="23" xfId="0" applyFont="1" applyFill="1" applyBorder="1" applyAlignment="1">
      <alignment horizontal="center" vertical="center"/>
    </xf>
    <xf numFmtId="0" fontId="5" fillId="0" borderId="23" xfId="0" applyFont="1" applyFill="1" applyBorder="1" applyAlignment="1" applyProtection="1">
      <alignment horizontal="center" vertical="center"/>
      <protection locked="0"/>
    </xf>
    <xf numFmtId="0" fontId="5" fillId="0" borderId="23" xfId="0" applyFont="1" applyFill="1" applyBorder="1" applyAlignment="1" applyProtection="1">
      <alignment horizontal="center" vertical="top" wrapText="1"/>
      <protection locked="0"/>
    </xf>
    <xf numFmtId="0" fontId="5" fillId="0" borderId="1" xfId="0" applyFont="1" applyFill="1" applyBorder="1" applyAlignment="1" applyProtection="1">
      <alignment horizontal="center" vertical="top" wrapText="1"/>
      <protection locked="0"/>
    </xf>
    <xf numFmtId="0" fontId="5" fillId="0" borderId="23" xfId="0" applyFont="1" applyFill="1" applyBorder="1" applyAlignment="1" applyProtection="1">
      <alignment horizontal="center" vertical="top" textRotation="90"/>
      <protection locked="0"/>
    </xf>
    <xf numFmtId="0" fontId="5" fillId="0" borderId="1" xfId="0" applyFont="1" applyFill="1" applyBorder="1" applyAlignment="1" applyProtection="1">
      <alignment horizontal="center" vertical="top" textRotation="90"/>
      <protection locked="0"/>
    </xf>
    <xf numFmtId="0" fontId="5" fillId="0" borderId="23" xfId="0" applyFont="1" applyFill="1" applyBorder="1" applyAlignment="1" applyProtection="1">
      <alignment horizontal="center" vertical="top"/>
      <protection locked="0"/>
    </xf>
    <xf numFmtId="0" fontId="5" fillId="0" borderId="1" xfId="0" applyFont="1" applyFill="1" applyBorder="1" applyAlignment="1" applyProtection="1">
      <alignment horizontal="center" vertical="top"/>
      <protection locked="0"/>
    </xf>
    <xf numFmtId="0" fontId="5" fillId="0" borderId="1" xfId="0" applyFont="1" applyFill="1" applyBorder="1" applyAlignment="1">
      <alignment horizontal="center" vertical="top" wrapText="1"/>
    </xf>
    <xf numFmtId="0" fontId="5" fillId="0" borderId="23" xfId="0" applyFont="1" applyFill="1" applyBorder="1" applyAlignment="1">
      <alignment horizontal="center" vertical="top" wrapText="1"/>
    </xf>
    <xf numFmtId="0" fontId="5" fillId="0" borderId="31" xfId="0" applyFont="1" applyFill="1" applyBorder="1" applyAlignment="1" applyProtection="1">
      <alignment horizontal="center" vertical="top" wrapText="1"/>
      <protection locked="0"/>
    </xf>
    <xf numFmtId="0" fontId="5" fillId="0" borderId="31" xfId="0" applyFont="1" applyFill="1" applyBorder="1" applyAlignment="1">
      <alignment horizontal="center" vertical="top" wrapText="1"/>
    </xf>
    <xf numFmtId="0" fontId="5" fillId="0" borderId="31" xfId="0" applyFont="1" applyFill="1" applyBorder="1" applyAlignment="1" applyProtection="1">
      <alignment horizontal="center" vertical="top"/>
      <protection locked="0"/>
    </xf>
    <xf numFmtId="0" fontId="5" fillId="0" borderId="31" xfId="0" applyFont="1" applyFill="1" applyBorder="1" applyAlignment="1" applyProtection="1">
      <alignment horizontal="center" vertical="top" textRotation="90"/>
      <protection locked="0"/>
    </xf>
    <xf numFmtId="0" fontId="5" fillId="0" borderId="1" xfId="0" applyFont="1" applyFill="1" applyBorder="1" applyAlignment="1" applyProtection="1">
      <alignment vertical="center" wrapText="1"/>
      <protection locked="0"/>
    </xf>
    <xf numFmtId="0" fontId="5" fillId="0" borderId="1" xfId="0" applyFont="1" applyFill="1" applyBorder="1" applyAlignment="1" applyProtection="1">
      <alignment horizontal="center" vertical="top" textRotation="90"/>
      <protection locked="0"/>
    </xf>
    <xf numFmtId="0" fontId="5" fillId="0" borderId="31" xfId="0" applyFont="1" applyFill="1" applyBorder="1" applyAlignment="1" applyProtection="1">
      <alignment horizontal="center" vertical="top" textRotation="90"/>
      <protection locked="0"/>
    </xf>
    <xf numFmtId="0" fontId="5" fillId="0" borderId="1" xfId="0" applyFont="1" applyFill="1" applyBorder="1" applyAlignment="1" applyProtection="1">
      <alignment horizontal="center" vertical="top"/>
      <protection locked="0"/>
    </xf>
    <xf numFmtId="0" fontId="5" fillId="0" borderId="31" xfId="0" applyFont="1" applyFill="1" applyBorder="1" applyAlignment="1" applyProtection="1">
      <alignment horizontal="center" vertical="top"/>
      <protection locked="0"/>
    </xf>
    <xf numFmtId="0" fontId="5" fillId="0" borderId="1" xfId="0" applyFont="1" applyFill="1" applyBorder="1" applyAlignment="1" applyProtection="1">
      <alignment horizontal="center" vertical="top" wrapText="1"/>
      <protection locked="0"/>
    </xf>
    <xf numFmtId="0" fontId="5" fillId="0" borderId="31" xfId="0" applyFont="1" applyFill="1" applyBorder="1" applyAlignment="1" applyProtection="1">
      <alignment horizontal="center" vertical="top" wrapText="1"/>
      <protection locked="0"/>
    </xf>
    <xf numFmtId="0" fontId="5" fillId="0" borderId="1" xfId="0" applyFont="1" applyFill="1" applyBorder="1" applyAlignment="1">
      <alignment horizontal="center" vertical="top" wrapText="1"/>
    </xf>
    <xf numFmtId="0" fontId="5" fillId="0" borderId="31" xfId="0" applyFont="1" applyFill="1" applyBorder="1" applyAlignment="1">
      <alignment horizontal="center" vertical="top" wrapText="1"/>
    </xf>
    <xf numFmtId="0" fontId="5" fillId="0" borderId="23" xfId="0" applyFont="1" applyFill="1" applyBorder="1" applyAlignment="1" applyProtection="1">
      <alignment horizontal="center" vertical="top"/>
      <protection locked="0"/>
    </xf>
    <xf numFmtId="0" fontId="5" fillId="0" borderId="23" xfId="0" applyFont="1" applyFill="1" applyBorder="1" applyAlignment="1" applyProtection="1">
      <alignment horizontal="center" vertical="top" textRotation="90"/>
      <protection locked="0"/>
    </xf>
    <xf numFmtId="0" fontId="5" fillId="0" borderId="23" xfId="0" applyFont="1" applyFill="1" applyBorder="1" applyAlignment="1">
      <alignment horizontal="center" vertical="top" wrapText="1"/>
    </xf>
    <xf numFmtId="0" fontId="5" fillId="0" borderId="23" xfId="0" applyFont="1" applyFill="1" applyBorder="1" applyAlignment="1" applyProtection="1">
      <alignment horizontal="center" vertical="top" wrapText="1"/>
      <protection locked="0"/>
    </xf>
    <xf numFmtId="0" fontId="5" fillId="0" borderId="23" xfId="0" applyFont="1" applyFill="1" applyBorder="1" applyAlignment="1" applyProtection="1">
      <alignment horizontal="justify" vertical="top" wrapText="1"/>
      <protection locked="0"/>
    </xf>
    <xf numFmtId="0" fontId="5" fillId="0" borderId="1" xfId="0" applyFont="1" applyFill="1" applyBorder="1" applyAlignment="1" applyProtection="1">
      <alignment horizontal="justify" vertical="center" wrapText="1"/>
      <protection locked="0"/>
    </xf>
    <xf numFmtId="0" fontId="0" fillId="0" borderId="2" xfId="0" applyFill="1" applyBorder="1" applyAlignment="1">
      <alignment horizontal="justify" vertical="justify" wrapText="1"/>
    </xf>
    <xf numFmtId="0" fontId="0" fillId="0" borderId="1" xfId="0" applyFill="1" applyBorder="1" applyAlignment="1">
      <alignment horizontal="justify" vertical="justify" wrapText="1"/>
    </xf>
    <xf numFmtId="0" fontId="0" fillId="0" borderId="3" xfId="0" applyFill="1" applyBorder="1" applyAlignment="1">
      <alignment horizontal="justify" vertical="justify" wrapText="1"/>
    </xf>
    <xf numFmtId="0" fontId="0" fillId="2" borderId="15" xfId="0" applyFill="1" applyBorder="1" applyAlignment="1">
      <alignment horizontal="center"/>
    </xf>
    <xf numFmtId="0" fontId="0" fillId="2" borderId="16" xfId="0" applyFill="1" applyBorder="1" applyAlignment="1">
      <alignment horizontal="center"/>
    </xf>
    <xf numFmtId="0" fontId="0" fillId="0" borderId="30" xfId="0" applyFill="1" applyBorder="1" applyAlignment="1">
      <alignment horizontal="justify" vertical="justify" wrapText="1"/>
    </xf>
    <xf numFmtId="0" fontId="0" fillId="0" borderId="31" xfId="0" applyFill="1" applyBorder="1" applyAlignment="1">
      <alignment horizontal="justify" vertical="justify" wrapText="1"/>
    </xf>
    <xf numFmtId="0" fontId="0" fillId="0" borderId="32" xfId="0" applyFill="1" applyBorder="1" applyAlignment="1">
      <alignment horizontal="justify" vertical="justify" wrapText="1"/>
    </xf>
    <xf numFmtId="0" fontId="0" fillId="0" borderId="4" xfId="0" applyFill="1" applyBorder="1" applyAlignment="1">
      <alignment horizontal="justify" vertical="justify" wrapText="1"/>
    </xf>
    <xf numFmtId="0" fontId="0" fillId="0" borderId="17" xfId="0" applyFill="1" applyBorder="1" applyAlignment="1">
      <alignment horizontal="justify" vertical="justify" wrapText="1"/>
    </xf>
    <xf numFmtId="0" fontId="0" fillId="0" borderId="5" xfId="0" applyFill="1" applyBorder="1" applyAlignment="1">
      <alignment horizontal="justify" vertical="justify" wrapText="1"/>
    </xf>
    <xf numFmtId="0" fontId="1" fillId="0" borderId="11" xfId="0" applyFont="1" applyBorder="1" applyAlignment="1">
      <alignment horizontal="center" vertical="top" wrapText="1"/>
    </xf>
    <xf numFmtId="0" fontId="1" fillId="0" borderId="12" xfId="0" applyFont="1" applyBorder="1" applyAlignment="1">
      <alignment horizontal="center" vertical="top"/>
    </xf>
    <xf numFmtId="0" fontId="1" fillId="0" borderId="13" xfId="0" applyFont="1" applyBorder="1" applyAlignment="1">
      <alignment horizontal="center" vertical="top"/>
    </xf>
    <xf numFmtId="0" fontId="1" fillId="2" borderId="11" xfId="0" applyFont="1" applyFill="1" applyBorder="1" applyAlignment="1">
      <alignment horizontal="center"/>
    </xf>
    <xf numFmtId="0" fontId="1" fillId="2" borderId="12" xfId="0" applyFont="1" applyFill="1" applyBorder="1" applyAlignment="1">
      <alignment horizontal="center"/>
    </xf>
    <xf numFmtId="0" fontId="1" fillId="2" borderId="13" xfId="0" applyFont="1" applyFill="1" applyBorder="1" applyAlignment="1">
      <alignment horizontal="center"/>
    </xf>
    <xf numFmtId="0" fontId="0" fillId="0" borderId="22" xfId="0" applyFill="1" applyBorder="1" applyAlignment="1">
      <alignment horizontal="justify" vertical="justify" wrapText="1"/>
    </xf>
    <xf numFmtId="0" fontId="0" fillId="0" borderId="23" xfId="0" applyFill="1" applyBorder="1" applyAlignment="1">
      <alignment horizontal="justify" vertical="justify" wrapText="1"/>
    </xf>
    <xf numFmtId="0" fontId="0" fillId="0" borderId="24" xfId="0" applyFill="1" applyBorder="1" applyAlignment="1">
      <alignment horizontal="justify" vertical="justify" wrapText="1"/>
    </xf>
    <xf numFmtId="0" fontId="7" fillId="4" borderId="7" xfId="0" applyFont="1" applyFill="1" applyBorder="1" applyAlignment="1" applyProtection="1">
      <alignment horizontal="left" vertical="center"/>
      <protection locked="0"/>
    </xf>
    <xf numFmtId="0" fontId="7" fillId="4" borderId="8" xfId="0" applyFont="1" applyFill="1" applyBorder="1" applyAlignment="1" applyProtection="1">
      <alignment horizontal="left" vertical="center"/>
      <protection locked="0"/>
    </xf>
    <xf numFmtId="0" fontId="7" fillId="4" borderId="9" xfId="0" applyFont="1" applyFill="1" applyBorder="1" applyAlignment="1" applyProtection="1">
      <alignment horizontal="left" vertical="center"/>
      <protection locked="0"/>
    </xf>
    <xf numFmtId="0" fontId="5" fillId="3" borderId="23" xfId="0" applyFont="1" applyFill="1" applyBorder="1" applyAlignment="1" applyProtection="1">
      <alignment horizontal="left" vertical="center"/>
      <protection locked="0"/>
    </xf>
    <xf numFmtId="0" fontId="5" fillId="3" borderId="24" xfId="0" applyFont="1" applyFill="1" applyBorder="1" applyAlignment="1" applyProtection="1">
      <alignment horizontal="left" vertical="center"/>
      <protection locked="0"/>
    </xf>
    <xf numFmtId="0" fontId="7" fillId="4" borderId="2" xfId="0" applyFont="1" applyFill="1" applyBorder="1" applyAlignment="1" applyProtection="1">
      <alignment horizontal="left" vertical="center"/>
      <protection locked="0"/>
    </xf>
    <xf numFmtId="0" fontId="7" fillId="4" borderId="1" xfId="0" applyFont="1" applyFill="1" applyBorder="1" applyAlignment="1" applyProtection="1">
      <alignment horizontal="left" vertical="center"/>
      <protection locked="0"/>
    </xf>
    <xf numFmtId="0" fontId="7" fillId="4" borderId="3" xfId="0" applyFont="1" applyFill="1" applyBorder="1" applyAlignment="1" applyProtection="1">
      <alignment horizontal="left" vertical="center"/>
      <protection locked="0"/>
    </xf>
    <xf numFmtId="0" fontId="5" fillId="3" borderId="1" xfId="0" applyFont="1" applyFill="1" applyBorder="1" applyAlignment="1" applyProtection="1">
      <alignment horizontal="left" vertical="center"/>
      <protection locked="0"/>
    </xf>
    <xf numFmtId="0" fontId="5" fillId="3" borderId="3" xfId="0" applyFont="1" applyFill="1" applyBorder="1" applyAlignment="1" applyProtection="1">
      <alignment horizontal="left" vertical="center"/>
      <protection locked="0"/>
    </xf>
    <xf numFmtId="0" fontId="7" fillId="4" borderId="30" xfId="0" applyFont="1" applyFill="1" applyBorder="1" applyAlignment="1" applyProtection="1">
      <alignment horizontal="left" vertical="center"/>
      <protection locked="0"/>
    </xf>
    <xf numFmtId="0" fontId="7" fillId="4" borderId="31" xfId="0" applyFont="1" applyFill="1" applyBorder="1" applyAlignment="1" applyProtection="1">
      <alignment horizontal="left" vertical="center"/>
      <protection locked="0"/>
    </xf>
    <xf numFmtId="0" fontId="7" fillId="4" borderId="32" xfId="0" applyFont="1" applyFill="1" applyBorder="1" applyAlignment="1" applyProtection="1">
      <alignment horizontal="left" vertical="center"/>
      <protection locked="0"/>
    </xf>
    <xf numFmtId="0" fontId="5" fillId="3" borderId="31" xfId="0" applyFont="1" applyFill="1" applyBorder="1" applyAlignment="1" applyProtection="1">
      <alignment horizontal="left" vertical="top" wrapText="1"/>
      <protection locked="0"/>
    </xf>
    <xf numFmtId="0" fontId="5" fillId="3" borderId="32" xfId="0" applyFont="1" applyFill="1" applyBorder="1" applyAlignment="1" applyProtection="1">
      <alignment horizontal="left" vertical="top" wrapText="1"/>
      <protection locked="0"/>
    </xf>
    <xf numFmtId="0" fontId="4" fillId="0" borderId="19" xfId="0" applyFont="1" applyFill="1" applyBorder="1" applyAlignment="1" applyProtection="1">
      <alignment horizontal="center" vertical="top" wrapText="1"/>
      <protection locked="0"/>
    </xf>
    <xf numFmtId="0" fontId="4" fillId="0" borderId="20" xfId="0" applyFont="1" applyFill="1" applyBorder="1" applyAlignment="1" applyProtection="1">
      <alignment horizontal="center" vertical="top" wrapText="1"/>
      <protection locked="0"/>
    </xf>
    <xf numFmtId="0" fontId="4" fillId="0" borderId="25" xfId="0" applyFont="1" applyFill="1" applyBorder="1" applyAlignment="1" applyProtection="1">
      <alignment horizontal="center" vertical="top" wrapText="1"/>
      <protection locked="0"/>
    </xf>
    <xf numFmtId="0" fontId="4" fillId="0" borderId="0" xfId="0" applyFont="1" applyFill="1" applyBorder="1" applyAlignment="1" applyProtection="1">
      <alignment horizontal="center" vertical="top" wrapText="1"/>
      <protection locked="0"/>
    </xf>
    <xf numFmtId="0" fontId="4" fillId="0" borderId="27" xfId="0" applyFont="1" applyFill="1" applyBorder="1" applyAlignment="1" applyProtection="1">
      <alignment horizontal="center" vertical="top" wrapText="1"/>
      <protection locked="0"/>
    </xf>
    <xf numFmtId="0" fontId="4" fillId="0" borderId="28" xfId="0" applyFont="1" applyFill="1" applyBorder="1" applyAlignment="1" applyProtection="1">
      <alignment horizontal="center" vertical="top" wrapText="1"/>
      <protection locked="0"/>
    </xf>
    <xf numFmtId="0" fontId="12" fillId="0" borderId="20" xfId="0" applyFont="1" applyFill="1" applyBorder="1" applyAlignment="1" applyProtection="1">
      <alignment vertical="top" wrapText="1"/>
      <protection locked="0"/>
    </xf>
    <xf numFmtId="0" fontId="8" fillId="0" borderId="20" xfId="0" applyFont="1" applyFill="1" applyBorder="1" applyAlignment="1">
      <alignment vertical="top" wrapText="1"/>
    </xf>
    <xf numFmtId="0" fontId="8" fillId="0" borderId="21" xfId="0" applyFont="1" applyFill="1" applyBorder="1" applyAlignment="1">
      <alignment vertical="top" wrapText="1"/>
    </xf>
    <xf numFmtId="0" fontId="13" fillId="0" borderId="20" xfId="0" applyFont="1" applyFill="1" applyBorder="1" applyAlignment="1" applyProtection="1">
      <alignment horizontal="center" vertical="center"/>
      <protection locked="0"/>
    </xf>
    <xf numFmtId="0" fontId="13" fillId="0" borderId="0" xfId="0" applyFont="1" applyFill="1" applyBorder="1" applyAlignment="1" applyProtection="1">
      <alignment horizontal="center" vertical="center"/>
      <protection locked="0"/>
    </xf>
    <xf numFmtId="0" fontId="13" fillId="0" borderId="28" xfId="0" applyFont="1" applyFill="1" applyBorder="1" applyAlignment="1" applyProtection="1">
      <alignment horizontal="center" vertical="center"/>
      <protection locked="0"/>
    </xf>
    <xf numFmtId="0" fontId="12" fillId="0" borderId="22" xfId="0" applyFont="1" applyFill="1" applyBorder="1" applyAlignment="1" applyProtection="1">
      <alignment horizontal="left" vertical="top" wrapText="1"/>
      <protection locked="0"/>
    </xf>
    <xf numFmtId="0" fontId="15" fillId="0" borderId="23" xfId="0" applyFont="1" applyFill="1" applyBorder="1" applyAlignment="1"/>
    <xf numFmtId="0" fontId="15" fillId="0" borderId="24" xfId="0" applyFont="1" applyFill="1" applyBorder="1" applyAlignment="1"/>
    <xf numFmtId="0" fontId="12" fillId="0" borderId="0" xfId="0" applyFont="1" applyFill="1" applyBorder="1" applyAlignment="1" applyProtection="1">
      <alignment vertical="top" wrapText="1"/>
      <protection locked="0"/>
    </xf>
    <xf numFmtId="0" fontId="8" fillId="0" borderId="0" xfId="0" applyFont="1" applyFill="1" applyBorder="1" applyAlignment="1">
      <alignment vertical="top" wrapText="1"/>
    </xf>
    <xf numFmtId="0" fontId="8" fillId="0" borderId="26" xfId="0" applyFont="1" applyFill="1" applyBorder="1" applyAlignment="1">
      <alignment vertical="top" wrapText="1"/>
    </xf>
    <xf numFmtId="0" fontId="12" fillId="0" borderId="2" xfId="0" applyFont="1" applyFill="1" applyBorder="1" applyAlignment="1" applyProtection="1">
      <alignment horizontal="left" vertical="top"/>
      <protection locked="0"/>
    </xf>
    <xf numFmtId="0" fontId="15" fillId="0" borderId="1" xfId="0" applyFont="1" applyFill="1" applyBorder="1" applyAlignment="1"/>
    <xf numFmtId="0" fontId="15" fillId="0" borderId="3" xfId="0" applyFont="1" applyFill="1" applyBorder="1" applyAlignment="1"/>
    <xf numFmtId="0" fontId="12" fillId="0" borderId="28" xfId="0" applyFont="1" applyFill="1" applyBorder="1" applyAlignment="1" applyProtection="1">
      <alignment vertical="top" wrapText="1"/>
      <protection locked="0"/>
    </xf>
    <xf numFmtId="0" fontId="8" fillId="0" borderId="28" xfId="0" applyFont="1" applyFill="1" applyBorder="1" applyAlignment="1">
      <alignment vertical="top" wrapText="1"/>
    </xf>
    <xf numFmtId="0" fontId="8" fillId="0" borderId="29" xfId="0" applyFont="1" applyFill="1" applyBorder="1" applyAlignment="1">
      <alignment vertical="top" wrapText="1"/>
    </xf>
    <xf numFmtId="0" fontId="12" fillId="0" borderId="30" xfId="0" applyFont="1" applyFill="1" applyBorder="1" applyAlignment="1" applyProtection="1">
      <alignment horizontal="left" vertical="top"/>
      <protection locked="0"/>
    </xf>
    <xf numFmtId="0" fontId="15" fillId="0" borderId="31" xfId="0" applyFont="1" applyFill="1" applyBorder="1" applyAlignment="1"/>
    <xf numFmtId="0" fontId="15" fillId="0" borderId="32" xfId="0" applyFont="1" applyFill="1" applyBorder="1" applyAlignment="1"/>
    <xf numFmtId="0" fontId="7" fillId="4" borderId="37" xfId="0" applyFont="1" applyFill="1" applyBorder="1" applyAlignment="1" applyProtection="1">
      <alignment horizontal="center" vertical="center" wrapText="1"/>
      <protection locked="0"/>
    </xf>
    <xf numFmtId="0" fontId="7" fillId="4" borderId="39" xfId="0" applyFont="1" applyFill="1" applyBorder="1" applyAlignment="1" applyProtection="1">
      <alignment horizontal="center" vertical="center"/>
      <protection locked="0"/>
    </xf>
    <xf numFmtId="0" fontId="7" fillId="4" borderId="37"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wrapText="1"/>
      <protection locked="0"/>
    </xf>
    <xf numFmtId="0" fontId="7" fillId="4" borderId="37" xfId="0" applyFont="1" applyFill="1" applyBorder="1" applyAlignment="1" applyProtection="1">
      <alignment horizontal="center" vertical="center" textRotation="90" wrapText="1"/>
      <protection locked="0"/>
    </xf>
    <xf numFmtId="0" fontId="7" fillId="4" borderId="39" xfId="0" applyFont="1" applyFill="1" applyBorder="1" applyAlignment="1" applyProtection="1">
      <alignment horizontal="center" vertical="center" textRotation="90" wrapText="1"/>
      <protection locked="0"/>
    </xf>
    <xf numFmtId="0" fontId="7" fillId="4" borderId="15" xfId="0" applyFont="1" applyFill="1" applyBorder="1" applyAlignment="1" applyProtection="1">
      <alignment horizontal="center" vertical="center" wrapText="1"/>
      <protection locked="0"/>
    </xf>
    <xf numFmtId="0" fontId="7" fillId="4" borderId="18" xfId="0" applyFont="1" applyFill="1" applyBorder="1" applyAlignment="1" applyProtection="1">
      <alignment horizontal="center" vertical="center" wrapText="1"/>
      <protection locked="0"/>
    </xf>
    <xf numFmtId="0" fontId="7" fillId="4" borderId="16" xfId="0" applyFont="1" applyFill="1" applyBorder="1" applyAlignment="1" applyProtection="1">
      <alignment horizontal="center" vertical="center" wrapText="1"/>
      <protection locked="0"/>
    </xf>
    <xf numFmtId="0" fontId="7" fillId="4" borderId="38" xfId="0" applyFont="1" applyFill="1" applyBorder="1" applyAlignment="1" applyProtection="1">
      <alignment horizontal="center" vertical="center" wrapText="1"/>
      <protection locked="0"/>
    </xf>
    <xf numFmtId="0" fontId="7" fillId="4" borderId="22" xfId="0" applyFont="1" applyFill="1" applyBorder="1" applyAlignment="1" applyProtection="1">
      <alignment horizontal="center" vertical="center"/>
      <protection locked="0"/>
    </xf>
    <xf numFmtId="0" fontId="7" fillId="4" borderId="23" xfId="0" applyFont="1" applyFill="1" applyBorder="1" applyAlignment="1" applyProtection="1">
      <alignment horizontal="center" vertical="center"/>
      <protection locked="0"/>
    </xf>
    <xf numFmtId="0" fontId="7" fillId="4" borderId="24"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7" fillId="4" borderId="1" xfId="0" applyFont="1" applyFill="1" applyBorder="1" applyAlignment="1" applyProtection="1">
      <alignment horizontal="center" vertical="center"/>
      <protection locked="0"/>
    </xf>
    <xf numFmtId="0" fontId="7" fillId="4" borderId="3" xfId="0" applyFont="1" applyFill="1" applyBorder="1" applyAlignment="1" applyProtection="1">
      <alignment horizontal="center" vertical="center"/>
      <protection locked="0"/>
    </xf>
    <xf numFmtId="0" fontId="7" fillId="4" borderId="30" xfId="0" applyFont="1" applyFill="1" applyBorder="1" applyAlignment="1" applyProtection="1">
      <alignment horizontal="center" vertical="center"/>
      <protection locked="0"/>
    </xf>
    <xf numFmtId="0" fontId="7" fillId="4" borderId="31" xfId="0" applyFont="1" applyFill="1" applyBorder="1" applyAlignment="1" applyProtection="1">
      <alignment horizontal="center" vertical="center"/>
      <protection locked="0"/>
    </xf>
    <xf numFmtId="0" fontId="7" fillId="4" borderId="32" xfId="0" applyFont="1" applyFill="1" applyBorder="1" applyAlignment="1" applyProtection="1">
      <alignment horizontal="center" vertical="center"/>
      <protection locked="0"/>
    </xf>
    <xf numFmtId="0" fontId="7" fillId="4" borderId="37" xfId="0" applyFont="1" applyFill="1" applyBorder="1" applyAlignment="1" applyProtection="1">
      <alignment horizontal="center" vertical="center" textRotation="90"/>
      <protection locked="0"/>
    </xf>
    <xf numFmtId="0" fontId="7" fillId="4" borderId="39" xfId="0" applyFont="1" applyFill="1" applyBorder="1" applyAlignment="1" applyProtection="1">
      <alignment horizontal="center" vertical="center" textRotation="90"/>
      <protection locked="0"/>
    </xf>
    <xf numFmtId="0" fontId="7" fillId="4" borderId="11" xfId="0" applyFont="1" applyFill="1" applyBorder="1" applyAlignment="1" applyProtection="1">
      <alignment horizontal="center" vertical="center"/>
      <protection locked="0"/>
    </xf>
    <xf numFmtId="0" fontId="7" fillId="4" borderId="12" xfId="0" applyFont="1" applyFill="1" applyBorder="1" applyAlignment="1" applyProtection="1">
      <alignment horizontal="center" vertical="center"/>
      <protection locked="0"/>
    </xf>
    <xf numFmtId="0" fontId="7" fillId="4" borderId="13" xfId="0" applyFont="1" applyFill="1" applyBorder="1" applyAlignment="1" applyProtection="1">
      <alignment horizontal="center" vertical="center"/>
      <protection locked="0"/>
    </xf>
    <xf numFmtId="0" fontId="7" fillId="4" borderId="33"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5" fillId="0" borderId="22" xfId="0" applyFont="1" applyFill="1" applyBorder="1" applyAlignment="1" applyProtection="1">
      <alignment horizontal="center" vertical="top"/>
      <protection locked="0"/>
    </xf>
    <xf numFmtId="0" fontId="5" fillId="0" borderId="2" xfId="0" applyFont="1" applyFill="1" applyBorder="1" applyAlignment="1" applyProtection="1">
      <alignment horizontal="center" vertical="top"/>
      <protection locked="0"/>
    </xf>
    <xf numFmtId="0" fontId="5" fillId="0" borderId="42" xfId="0" applyFont="1" applyFill="1" applyBorder="1" applyAlignment="1" applyProtection="1">
      <alignment horizontal="center" vertical="top" wrapText="1"/>
      <protection locked="0"/>
    </xf>
    <xf numFmtId="0" fontId="5" fillId="0" borderId="34" xfId="0" applyFont="1" applyFill="1" applyBorder="1" applyAlignment="1" applyProtection="1">
      <alignment horizontal="center" vertical="top" wrapText="1"/>
      <protection locked="0"/>
    </xf>
    <xf numFmtId="0" fontId="5" fillId="0" borderId="43" xfId="0" applyFont="1" applyFill="1" applyBorder="1" applyAlignment="1" applyProtection="1">
      <alignment horizontal="center" vertical="top" wrapText="1"/>
      <protection locked="0"/>
    </xf>
    <xf numFmtId="0" fontId="7" fillId="0" borderId="23" xfId="0" applyFont="1" applyFill="1" applyBorder="1" applyAlignment="1" applyProtection="1">
      <alignment horizontal="center" vertical="top" wrapText="1"/>
      <protection locked="0"/>
    </xf>
    <xf numFmtId="0" fontId="7" fillId="0" borderId="1" xfId="0" applyFont="1" applyFill="1" applyBorder="1" applyAlignment="1" applyProtection="1">
      <alignment horizontal="center" vertical="top" wrapText="1"/>
      <protection locked="0"/>
    </xf>
    <xf numFmtId="0" fontId="5" fillId="0" borderId="23" xfId="0" applyFont="1" applyFill="1" applyBorder="1" applyAlignment="1" applyProtection="1">
      <alignment horizontal="center" vertical="top" wrapText="1"/>
      <protection locked="0"/>
    </xf>
    <xf numFmtId="0" fontId="5" fillId="0" borderId="1" xfId="0" applyFont="1" applyFill="1" applyBorder="1" applyAlignment="1" applyProtection="1">
      <alignment horizontal="center" vertical="top" wrapText="1"/>
      <protection locked="0"/>
    </xf>
    <xf numFmtId="0" fontId="7" fillId="4" borderId="11" xfId="0" applyFont="1" applyFill="1" applyBorder="1" applyAlignment="1" applyProtection="1">
      <alignment horizontal="center" vertical="center" wrapText="1"/>
      <protection locked="0"/>
    </xf>
    <xf numFmtId="0" fontId="7" fillId="4" borderId="12" xfId="0" applyFont="1" applyFill="1" applyBorder="1" applyAlignment="1" applyProtection="1">
      <alignment horizontal="center" vertical="center" wrapText="1"/>
      <protection locked="0"/>
    </xf>
    <xf numFmtId="0" fontId="7" fillId="4" borderId="13" xfId="0" applyFont="1" applyFill="1" applyBorder="1" applyAlignment="1" applyProtection="1">
      <alignment horizontal="center" vertical="center" wrapText="1"/>
      <protection locked="0"/>
    </xf>
    <xf numFmtId="0" fontId="7" fillId="4" borderId="44" xfId="0" applyFont="1" applyFill="1" applyBorder="1" applyAlignment="1" applyProtection="1">
      <alignment horizontal="center" vertical="center" wrapText="1"/>
      <protection locked="0"/>
    </xf>
    <xf numFmtId="0" fontId="7" fillId="4" borderId="45" xfId="0" applyFont="1" applyFill="1" applyBorder="1" applyAlignment="1" applyProtection="1">
      <alignment horizontal="center" vertical="center" wrapText="1"/>
      <protection locked="0"/>
    </xf>
    <xf numFmtId="9" fontId="5" fillId="0" borderId="1" xfId="0" applyNumberFormat="1" applyFont="1" applyFill="1" applyBorder="1" applyAlignment="1" applyProtection="1">
      <alignment horizontal="center" vertical="top" wrapText="1"/>
      <protection locked="0"/>
    </xf>
    <xf numFmtId="0" fontId="7" fillId="0" borderId="23" xfId="0" applyFont="1" applyFill="1" applyBorder="1" applyAlignment="1">
      <alignment horizontal="center" vertical="top" textRotation="90"/>
    </xf>
    <xf numFmtId="0" fontId="7" fillId="0" borderId="1" xfId="0" applyFont="1" applyFill="1" applyBorder="1" applyAlignment="1">
      <alignment horizontal="center" vertical="top" textRotation="90"/>
    </xf>
    <xf numFmtId="0" fontId="5" fillId="0" borderId="23" xfId="0" applyFont="1" applyFill="1" applyBorder="1" applyAlignment="1" applyProtection="1">
      <alignment horizontal="center" vertical="top" textRotation="90"/>
      <protection locked="0"/>
    </xf>
    <xf numFmtId="0" fontId="5" fillId="0" borderId="1" xfId="0" applyFont="1" applyFill="1" applyBorder="1" applyAlignment="1" applyProtection="1">
      <alignment horizontal="center" vertical="top" textRotation="90"/>
      <protection locked="0"/>
    </xf>
    <xf numFmtId="0" fontId="5" fillId="0" borderId="23" xfId="0" applyFont="1" applyFill="1" applyBorder="1" applyAlignment="1" applyProtection="1">
      <alignment horizontal="center" vertical="top"/>
      <protection locked="0"/>
    </xf>
    <xf numFmtId="0" fontId="5" fillId="0" borderId="1" xfId="0" applyFont="1" applyFill="1" applyBorder="1" applyAlignment="1" applyProtection="1">
      <alignment horizontal="center" vertical="top"/>
      <protection locked="0"/>
    </xf>
    <xf numFmtId="0" fontId="5" fillId="3" borderId="23" xfId="0" applyFont="1" applyFill="1" applyBorder="1" applyAlignment="1" applyProtection="1">
      <alignment horizontal="center" vertical="top" wrapText="1"/>
      <protection locked="0"/>
    </xf>
    <xf numFmtId="0" fontId="5" fillId="3" borderId="24" xfId="0" applyFont="1" applyFill="1" applyBorder="1" applyAlignment="1" applyProtection="1">
      <alignment horizontal="center" vertical="top" wrapText="1"/>
      <protection locked="0"/>
    </xf>
    <xf numFmtId="0" fontId="5" fillId="3" borderId="1" xfId="0" applyFont="1" applyFill="1" applyBorder="1" applyAlignment="1" applyProtection="1">
      <alignment horizontal="center" vertical="top" wrapText="1"/>
      <protection locked="0"/>
    </xf>
    <xf numFmtId="0" fontId="5" fillId="3" borderId="3" xfId="0" applyFont="1" applyFill="1" applyBorder="1" applyAlignment="1" applyProtection="1">
      <alignment horizontal="center" vertical="top" wrapText="1"/>
      <protection locked="0"/>
    </xf>
    <xf numFmtId="0" fontId="5" fillId="0" borderId="1" xfId="0" applyFont="1" applyFill="1" applyBorder="1" applyAlignment="1">
      <alignment horizontal="center" vertical="top" wrapText="1"/>
    </xf>
    <xf numFmtId="9" fontId="5" fillId="0" borderId="23" xfId="0" applyNumberFormat="1" applyFont="1" applyFill="1" applyBorder="1" applyAlignment="1" applyProtection="1">
      <alignment horizontal="center" vertical="top" wrapText="1"/>
      <protection locked="0"/>
    </xf>
    <xf numFmtId="0" fontId="7" fillId="0" borderId="23" xfId="0" applyFont="1" applyFill="1" applyBorder="1" applyAlignment="1">
      <alignment horizontal="center" vertical="top" wrapText="1"/>
    </xf>
    <xf numFmtId="0" fontId="7" fillId="0" borderId="1" xfId="0" applyFont="1" applyFill="1" applyBorder="1" applyAlignment="1">
      <alignment horizontal="center" vertical="top" wrapText="1"/>
    </xf>
    <xf numFmtId="9" fontId="5" fillId="0" borderId="23" xfId="0" applyNumberFormat="1" applyFont="1" applyFill="1" applyBorder="1" applyAlignment="1">
      <alignment horizontal="center" vertical="top" wrapText="1"/>
    </xf>
    <xf numFmtId="9" fontId="5" fillId="0" borderId="1" xfId="0" applyNumberFormat="1" applyFont="1" applyFill="1" applyBorder="1" applyAlignment="1">
      <alignment horizontal="center" vertical="top" wrapText="1"/>
    </xf>
    <xf numFmtId="0" fontId="7" fillId="0" borderId="23" xfId="0" applyFont="1" applyFill="1" applyBorder="1" applyAlignment="1">
      <alignment horizontal="center" vertical="top"/>
    </xf>
    <xf numFmtId="0" fontId="7" fillId="0" borderId="1" xfId="0" applyFont="1" applyFill="1" applyBorder="1" applyAlignment="1">
      <alignment horizontal="center" vertical="top"/>
    </xf>
    <xf numFmtId="0" fontId="7" fillId="0" borderId="23" xfId="0" applyFont="1" applyFill="1" applyBorder="1" applyAlignment="1">
      <alignment horizontal="center" vertical="top" textRotation="90" wrapText="1"/>
    </xf>
    <xf numFmtId="0" fontId="7" fillId="0" borderId="1" xfId="0" applyFont="1" applyFill="1" applyBorder="1" applyAlignment="1">
      <alignment horizontal="center" vertical="top" textRotation="90" wrapText="1"/>
    </xf>
    <xf numFmtId="0" fontId="5" fillId="0" borderId="23" xfId="0" applyFont="1" applyFill="1" applyBorder="1" applyAlignment="1">
      <alignment horizontal="center" vertical="top" wrapText="1"/>
    </xf>
    <xf numFmtId="0" fontId="5" fillId="3" borderId="1" xfId="0" applyFont="1" applyFill="1" applyBorder="1" applyAlignment="1" applyProtection="1">
      <alignment horizontal="center" vertical="top"/>
      <protection locked="0"/>
    </xf>
    <xf numFmtId="0" fontId="5" fillId="3" borderId="3" xfId="0" applyFont="1" applyFill="1" applyBorder="1" applyAlignment="1" applyProtection="1">
      <alignment horizontal="center" vertical="top"/>
      <protection locked="0"/>
    </xf>
    <xf numFmtId="0" fontId="5" fillId="0" borderId="35" xfId="0" applyFont="1" applyFill="1" applyBorder="1" applyAlignment="1" applyProtection="1">
      <alignment horizontal="center" vertical="top"/>
      <protection locked="0"/>
    </xf>
    <xf numFmtId="0" fontId="5" fillId="0" borderId="30" xfId="0" applyFont="1" applyFill="1" applyBorder="1" applyAlignment="1" applyProtection="1">
      <alignment horizontal="center" vertical="top"/>
      <protection locked="0"/>
    </xf>
    <xf numFmtId="0" fontId="7" fillId="0" borderId="36" xfId="0" applyFont="1" applyFill="1" applyBorder="1" applyAlignment="1" applyProtection="1">
      <alignment horizontal="center" vertical="top" wrapText="1"/>
      <protection locked="0"/>
    </xf>
    <xf numFmtId="0" fontId="7" fillId="0" borderId="31" xfId="0" applyFont="1" applyFill="1" applyBorder="1" applyAlignment="1" applyProtection="1">
      <alignment horizontal="center" vertical="top" wrapText="1"/>
      <protection locked="0"/>
    </xf>
    <xf numFmtId="0" fontId="5" fillId="0" borderId="36" xfId="0" applyFont="1" applyFill="1" applyBorder="1" applyAlignment="1" applyProtection="1">
      <alignment horizontal="center" vertical="top" wrapText="1"/>
      <protection locked="0"/>
    </xf>
    <xf numFmtId="0" fontId="5" fillId="0" borderId="31" xfId="0" applyFont="1" applyFill="1" applyBorder="1" applyAlignment="1" applyProtection="1">
      <alignment horizontal="center" vertical="top" wrapText="1"/>
      <protection locked="0"/>
    </xf>
    <xf numFmtId="0" fontId="5" fillId="0" borderId="36" xfId="0" applyFont="1" applyFill="1" applyBorder="1" applyAlignment="1">
      <alignment horizontal="center" vertical="top" wrapText="1"/>
    </xf>
    <xf numFmtId="0" fontId="5" fillId="0" borderId="31" xfId="0" applyFont="1" applyFill="1" applyBorder="1" applyAlignment="1">
      <alignment horizontal="center" vertical="top" wrapText="1"/>
    </xf>
    <xf numFmtId="0" fontId="5" fillId="0" borderId="36" xfId="0" applyFont="1" applyFill="1" applyBorder="1" applyAlignment="1" applyProtection="1">
      <alignment horizontal="center" vertical="top"/>
      <protection locked="0"/>
    </xf>
    <xf numFmtId="0" fontId="5" fillId="0" borderId="31" xfId="0" applyFont="1" applyFill="1" applyBorder="1" applyAlignment="1" applyProtection="1">
      <alignment horizontal="center" vertical="top"/>
      <protection locked="0"/>
    </xf>
    <xf numFmtId="0" fontId="5" fillId="3" borderId="36" xfId="0" applyFont="1" applyFill="1" applyBorder="1" applyAlignment="1" applyProtection="1">
      <alignment horizontal="center" vertical="top"/>
      <protection locked="0"/>
    </xf>
    <xf numFmtId="0" fontId="5" fillId="3" borderId="46" xfId="0" applyFont="1" applyFill="1" applyBorder="1" applyAlignment="1" applyProtection="1">
      <alignment horizontal="center" vertical="top"/>
      <protection locked="0"/>
    </xf>
    <xf numFmtId="0" fontId="5" fillId="3" borderId="31" xfId="0" applyFont="1" applyFill="1" applyBorder="1" applyAlignment="1" applyProtection="1">
      <alignment horizontal="center" vertical="top"/>
      <protection locked="0"/>
    </xf>
    <xf numFmtId="0" fontId="5" fillId="3" borderId="32" xfId="0" applyFont="1" applyFill="1" applyBorder="1" applyAlignment="1" applyProtection="1">
      <alignment horizontal="center" vertical="top"/>
      <protection locked="0"/>
    </xf>
    <xf numFmtId="0" fontId="7" fillId="0" borderId="36" xfId="0" applyFont="1" applyFill="1" applyBorder="1" applyAlignment="1">
      <alignment horizontal="center" vertical="top" wrapText="1"/>
    </xf>
    <xf numFmtId="0" fontId="7" fillId="0" borderId="31" xfId="0" applyFont="1" applyFill="1" applyBorder="1" applyAlignment="1">
      <alignment horizontal="center" vertical="top" wrapText="1"/>
    </xf>
    <xf numFmtId="0" fontId="7" fillId="0" borderId="36" xfId="0" applyFont="1" applyFill="1" applyBorder="1" applyAlignment="1">
      <alignment horizontal="center" vertical="top"/>
    </xf>
    <xf numFmtId="0" fontId="7" fillId="0" borderId="31" xfId="0" applyFont="1" applyFill="1" applyBorder="1" applyAlignment="1">
      <alignment horizontal="center" vertical="top"/>
    </xf>
    <xf numFmtId="0" fontId="7" fillId="0" borderId="36" xfId="0" applyFont="1" applyFill="1" applyBorder="1" applyAlignment="1">
      <alignment horizontal="center" vertical="top" textRotation="90" wrapText="1"/>
    </xf>
    <xf numFmtId="0" fontId="7" fillId="0" borderId="31" xfId="0" applyFont="1" applyFill="1" applyBorder="1" applyAlignment="1">
      <alignment horizontal="center" vertical="top" textRotation="90" wrapText="1"/>
    </xf>
    <xf numFmtId="0" fontId="7" fillId="0" borderId="36" xfId="0" applyFont="1" applyFill="1" applyBorder="1" applyAlignment="1">
      <alignment horizontal="center" vertical="top" textRotation="90"/>
    </xf>
    <xf numFmtId="0" fontId="7" fillId="0" borderId="31" xfId="0" applyFont="1" applyFill="1" applyBorder="1" applyAlignment="1">
      <alignment horizontal="center" vertical="top" textRotation="90"/>
    </xf>
    <xf numFmtId="0" fontId="5" fillId="0" borderId="36" xfId="0" applyFont="1" applyFill="1" applyBorder="1" applyAlignment="1" applyProtection="1">
      <alignment horizontal="center" vertical="top" textRotation="90"/>
      <protection locked="0"/>
    </xf>
    <xf numFmtId="0" fontId="5" fillId="0" borderId="31" xfId="0" applyFont="1" applyFill="1" applyBorder="1" applyAlignment="1" applyProtection="1">
      <alignment horizontal="center" vertical="top" textRotation="90"/>
      <protection locked="0"/>
    </xf>
    <xf numFmtId="9" fontId="5" fillId="0" borderId="36" xfId="0" applyNumberFormat="1" applyFont="1" applyFill="1" applyBorder="1" applyAlignment="1">
      <alignment horizontal="center" vertical="top" wrapText="1"/>
    </xf>
    <xf numFmtId="9" fontId="5" fillId="0" borderId="31" xfId="0" applyNumberFormat="1" applyFont="1" applyFill="1" applyBorder="1" applyAlignment="1">
      <alignment horizontal="center" vertical="top" wrapText="1"/>
    </xf>
    <xf numFmtId="9" fontId="5" fillId="0" borderId="36" xfId="0" applyNumberFormat="1" applyFont="1" applyFill="1" applyBorder="1" applyAlignment="1" applyProtection="1">
      <alignment horizontal="center" vertical="top" wrapText="1"/>
      <protection locked="0"/>
    </xf>
    <xf numFmtId="9" fontId="5" fillId="0" borderId="31" xfId="0" applyNumberFormat="1" applyFont="1" applyFill="1" applyBorder="1" applyAlignment="1" applyProtection="1">
      <alignment horizontal="center" vertical="top" wrapText="1"/>
      <protection locked="0"/>
    </xf>
    <xf numFmtId="0" fontId="17" fillId="0" borderId="0" xfId="0" applyFont="1" applyFill="1" applyBorder="1" applyAlignment="1">
      <alignment horizontal="center" wrapText="1"/>
    </xf>
    <xf numFmtId="0" fontId="17" fillId="0" borderId="0" xfId="0" applyFont="1" applyFill="1" applyBorder="1" applyAlignment="1">
      <alignment horizontal="center"/>
    </xf>
    <xf numFmtId="0" fontId="5" fillId="3" borderId="27" xfId="0" applyFont="1" applyFill="1" applyBorder="1" applyAlignment="1" applyProtection="1">
      <alignment horizontal="left" vertical="center"/>
      <protection locked="0"/>
    </xf>
    <xf numFmtId="0" fontId="5" fillId="3" borderId="28" xfId="0" applyFont="1" applyFill="1" applyBorder="1" applyAlignment="1" applyProtection="1">
      <alignment horizontal="left" vertical="center"/>
      <protection locked="0"/>
    </xf>
    <xf numFmtId="0" fontId="5" fillId="3" borderId="40" xfId="0" applyFont="1" applyFill="1" applyBorder="1" applyAlignment="1" applyProtection="1">
      <alignment horizontal="left" vertical="center"/>
      <protection locked="0"/>
    </xf>
    <xf numFmtId="0" fontId="5" fillId="3" borderId="29" xfId="0" applyFont="1" applyFill="1" applyBorder="1" applyAlignment="1" applyProtection="1">
      <alignment horizontal="left" vertical="center"/>
      <protection locked="0"/>
    </xf>
    <xf numFmtId="0" fontId="5" fillId="3" borderId="10" xfId="0" applyFont="1" applyFill="1" applyBorder="1" applyAlignment="1" applyProtection="1">
      <alignment horizontal="left" vertical="center" wrapText="1"/>
      <protection locked="0"/>
    </xf>
    <xf numFmtId="0" fontId="5" fillId="3" borderId="40" xfId="0" applyFont="1" applyFill="1" applyBorder="1" applyAlignment="1" applyProtection="1">
      <alignment horizontal="left" vertical="center" wrapText="1"/>
      <protection locked="0"/>
    </xf>
    <xf numFmtId="0" fontId="5" fillId="3" borderId="14" xfId="0" applyFont="1" applyFill="1" applyBorder="1" applyAlignment="1" applyProtection="1">
      <alignment horizontal="left" vertical="center" wrapText="1"/>
      <protection locked="0"/>
    </xf>
    <xf numFmtId="0" fontId="5" fillId="3" borderId="10" xfId="0" applyFont="1" applyFill="1" applyBorder="1" applyAlignment="1" applyProtection="1">
      <alignment horizontal="left" vertical="top" wrapText="1"/>
      <protection locked="0"/>
    </xf>
    <xf numFmtId="0" fontId="5" fillId="3" borderId="40" xfId="0" applyFont="1" applyFill="1" applyBorder="1" applyAlignment="1" applyProtection="1">
      <alignment horizontal="left" vertical="top" wrapText="1"/>
      <protection locked="0"/>
    </xf>
    <xf numFmtId="0" fontId="5" fillId="3" borderId="14" xfId="0" applyFont="1" applyFill="1" applyBorder="1" applyAlignment="1" applyProtection="1">
      <alignment horizontal="left" vertical="top" wrapText="1"/>
      <protection locked="0"/>
    </xf>
    <xf numFmtId="0" fontId="5" fillId="3" borderId="36" xfId="0" applyFont="1" applyFill="1" applyBorder="1" applyAlignment="1" applyProtection="1">
      <alignment horizontal="center" vertical="top" wrapText="1"/>
      <protection locked="0"/>
    </xf>
    <xf numFmtId="0" fontId="5" fillId="3" borderId="46" xfId="0" applyFont="1" applyFill="1" applyBorder="1" applyAlignment="1" applyProtection="1">
      <alignment horizontal="center" vertical="top" wrapText="1"/>
      <protection locked="0"/>
    </xf>
    <xf numFmtId="0" fontId="5" fillId="3" borderId="31" xfId="0" applyFont="1" applyFill="1" applyBorder="1" applyAlignment="1" applyProtection="1">
      <alignment horizontal="center" vertical="top" wrapText="1"/>
      <protection locked="0"/>
    </xf>
    <xf numFmtId="0" fontId="5" fillId="3" borderId="32" xfId="0" applyFont="1" applyFill="1" applyBorder="1" applyAlignment="1" applyProtection="1">
      <alignment horizontal="center" vertical="top" wrapText="1"/>
      <protection locked="0"/>
    </xf>
    <xf numFmtId="0" fontId="5" fillId="0" borderId="8" xfId="0" applyFont="1" applyFill="1" applyBorder="1" applyAlignment="1" applyProtection="1">
      <alignment horizontal="center" vertical="top" wrapText="1"/>
      <protection locked="0"/>
    </xf>
    <xf numFmtId="0" fontId="10" fillId="0" borderId="1" xfId="0" applyFont="1" applyBorder="1" applyAlignment="1" applyProtection="1">
      <alignment horizontal="center" vertical="top" textRotation="90"/>
      <protection locked="0"/>
    </xf>
    <xf numFmtId="0" fontId="15" fillId="0" borderId="23" xfId="0" applyFont="1" applyFill="1" applyBorder="1"/>
    <xf numFmtId="0" fontId="15" fillId="0" borderId="24" xfId="0" applyFont="1" applyFill="1" applyBorder="1"/>
    <xf numFmtId="0" fontId="15" fillId="0" borderId="1" xfId="0" applyFont="1" applyFill="1" applyBorder="1"/>
    <xf numFmtId="0" fontId="15" fillId="0" borderId="3" xfId="0" applyFont="1" applyFill="1" applyBorder="1"/>
    <xf numFmtId="0" fontId="15" fillId="0" borderId="31" xfId="0" applyFont="1" applyFill="1" applyBorder="1"/>
    <xf numFmtId="0" fontId="15" fillId="0" borderId="32" xfId="0" applyFont="1" applyFill="1" applyBorder="1"/>
    <xf numFmtId="0" fontId="10" fillId="0" borderId="23" xfId="0" applyFont="1" applyBorder="1" applyAlignment="1" applyProtection="1">
      <alignment horizontal="center" vertical="top" textRotation="90"/>
      <protection locked="0"/>
    </xf>
    <xf numFmtId="0" fontId="5" fillId="3" borderId="49" xfId="0" applyFont="1" applyFill="1" applyBorder="1" applyAlignment="1" applyProtection="1">
      <alignment horizontal="center" vertical="top" wrapText="1"/>
      <protection locked="0"/>
    </xf>
    <xf numFmtId="0" fontId="5" fillId="3" borderId="50" xfId="0" applyFont="1" applyFill="1" applyBorder="1" applyAlignment="1" applyProtection="1">
      <alignment horizontal="center" vertical="top" wrapText="1"/>
      <protection locked="0"/>
    </xf>
    <xf numFmtId="0" fontId="5" fillId="3" borderId="51" xfId="0" applyFont="1" applyFill="1" applyBorder="1" applyAlignment="1" applyProtection="1">
      <alignment horizontal="center" vertical="top" wrapText="1"/>
      <protection locked="0"/>
    </xf>
    <xf numFmtId="0" fontId="5" fillId="3" borderId="52" xfId="0" applyFont="1" applyFill="1" applyBorder="1" applyAlignment="1" applyProtection="1">
      <alignment horizontal="center" vertical="top" wrapText="1"/>
      <protection locked="0"/>
    </xf>
    <xf numFmtId="0" fontId="5" fillId="3" borderId="0" xfId="0" applyFont="1" applyFill="1" applyBorder="1" applyAlignment="1" applyProtection="1">
      <alignment horizontal="center" vertical="top" wrapText="1"/>
      <protection locked="0"/>
    </xf>
    <xf numFmtId="0" fontId="5" fillId="3" borderId="26" xfId="0" applyFont="1" applyFill="1" applyBorder="1" applyAlignment="1" applyProtection="1">
      <alignment horizontal="center" vertical="top" wrapText="1"/>
      <protection locked="0"/>
    </xf>
    <xf numFmtId="0" fontId="5" fillId="3" borderId="53" xfId="0" applyFont="1" applyFill="1" applyBorder="1" applyAlignment="1" applyProtection="1">
      <alignment horizontal="center" vertical="top" wrapText="1"/>
      <protection locked="0"/>
    </xf>
    <xf numFmtId="0" fontId="5" fillId="3" borderId="54" xfId="0" applyFont="1" applyFill="1" applyBorder="1" applyAlignment="1" applyProtection="1">
      <alignment horizontal="center" vertical="top" wrapText="1"/>
      <protection locked="0"/>
    </xf>
    <xf numFmtId="0" fontId="5" fillId="3" borderId="55" xfId="0" applyFont="1" applyFill="1" applyBorder="1" applyAlignment="1" applyProtection="1">
      <alignment horizontal="center" vertical="top" wrapText="1"/>
      <protection locked="0"/>
    </xf>
    <xf numFmtId="0" fontId="7" fillId="4" borderId="56" xfId="0" applyFont="1" applyFill="1" applyBorder="1" applyAlignment="1" applyProtection="1">
      <alignment horizontal="center" vertical="center" textRotation="90" wrapText="1"/>
      <protection locked="0"/>
    </xf>
    <xf numFmtId="0" fontId="7" fillId="4" borderId="56" xfId="0" applyFont="1" applyFill="1" applyBorder="1" applyAlignment="1" applyProtection="1">
      <alignment horizontal="center" vertical="center" wrapText="1"/>
      <protection locked="0"/>
    </xf>
    <xf numFmtId="0" fontId="7" fillId="4" borderId="50" xfId="0" applyFont="1" applyFill="1" applyBorder="1" applyAlignment="1" applyProtection="1">
      <alignment horizontal="center" vertical="center" wrapText="1"/>
      <protection locked="0"/>
    </xf>
    <xf numFmtId="0" fontId="7" fillId="4" borderId="56" xfId="0" applyFont="1" applyFill="1" applyBorder="1" applyAlignment="1" applyProtection="1">
      <alignment horizontal="center" vertical="center"/>
      <protection locked="0"/>
    </xf>
    <xf numFmtId="0" fontId="7" fillId="4" borderId="35" xfId="0" applyFont="1" applyFill="1" applyBorder="1" applyAlignment="1" applyProtection="1">
      <alignment horizontal="center" vertical="center"/>
      <protection locked="0"/>
    </xf>
    <xf numFmtId="0" fontId="7" fillId="4" borderId="36" xfId="0" applyFont="1" applyFill="1" applyBorder="1" applyAlignment="1" applyProtection="1">
      <alignment horizontal="center" vertical="center"/>
      <protection locked="0"/>
    </xf>
    <xf numFmtId="0" fontId="7" fillId="4" borderId="46" xfId="0" applyFont="1" applyFill="1" applyBorder="1" applyAlignment="1" applyProtection="1">
      <alignment horizontal="center" vertical="center"/>
      <protection locked="0"/>
    </xf>
    <xf numFmtId="0" fontId="7" fillId="4" borderId="56" xfId="0" applyFont="1" applyFill="1" applyBorder="1" applyAlignment="1" applyProtection="1">
      <alignment horizontal="center" vertical="center" textRotation="90"/>
      <protection locked="0"/>
    </xf>
  </cellXfs>
  <cellStyles count="5">
    <cellStyle name="Normal" xfId="0" builtinId="0"/>
    <cellStyle name="Normal - Style1 2" xfId="3" xr:uid="{00000000-0005-0000-0000-000001000000}"/>
    <cellStyle name="Normal 2" xfId="1" xr:uid="{00000000-0005-0000-0000-000002000000}"/>
    <cellStyle name="Normal 2 2" xfId="4" xr:uid="{00000000-0005-0000-0000-000003000000}"/>
    <cellStyle name="Porcentaje" xfId="2" builtinId="5"/>
  </cellStyles>
  <dxfs count="5485">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externalLink" Target="externalLinks/externalLink18.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externalLink" Target="externalLinks/externalLink19.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externalLink" Target="externalLinks/externalLink17.xml"/><Relationship Id="rId20" Type="http://schemas.openxmlformats.org/officeDocument/2006/relationships/worksheet" Target="worksheets/sheet20.xml"/><Relationship Id="rId41" Type="http://schemas.openxmlformats.org/officeDocument/2006/relationships/externalLink" Target="externalLinks/externalLink20.xml"/></Relationships>
</file>

<file path=xl/drawings/_rels/drawing1.xml.rels><?xml version="1.0" encoding="UTF-8" standalone="yes"?>
<Relationships xmlns="http://schemas.openxmlformats.org/package/2006/relationships"><Relationship Id="rId8" Type="http://schemas.openxmlformats.org/officeDocument/2006/relationships/hyperlink" Target="#'Riesgo 7'!A1"/><Relationship Id="rId13" Type="http://schemas.openxmlformats.org/officeDocument/2006/relationships/hyperlink" Target="#'Riesgo 12'!A1"/><Relationship Id="rId18" Type="http://schemas.openxmlformats.org/officeDocument/2006/relationships/hyperlink" Target="#'Riesgo 18'!A1"/><Relationship Id="rId3" Type="http://schemas.openxmlformats.org/officeDocument/2006/relationships/hyperlink" Target="#'Riesgo 2'!A1"/><Relationship Id="rId21" Type="http://schemas.openxmlformats.org/officeDocument/2006/relationships/hyperlink" Target="#'Riesgo 14'!A1"/><Relationship Id="rId7" Type="http://schemas.openxmlformats.org/officeDocument/2006/relationships/hyperlink" Target="#'Riesgo 6'!A1"/><Relationship Id="rId12" Type="http://schemas.openxmlformats.org/officeDocument/2006/relationships/hyperlink" Target="#'Riesgo 11'!A1"/><Relationship Id="rId17" Type="http://schemas.openxmlformats.org/officeDocument/2006/relationships/hyperlink" Target="#'Riesgo 17'!A1"/><Relationship Id="rId2" Type="http://schemas.openxmlformats.org/officeDocument/2006/relationships/hyperlink" Target="#'Riesgo 1'!A1"/><Relationship Id="rId16" Type="http://schemas.openxmlformats.org/officeDocument/2006/relationships/hyperlink" Target="#'Riesgo 16'!A1"/><Relationship Id="rId20" Type="http://schemas.openxmlformats.org/officeDocument/2006/relationships/hyperlink" Target="#'Riesgo 20'!A1"/><Relationship Id="rId1" Type="http://schemas.openxmlformats.org/officeDocument/2006/relationships/image" Target="../media/image1.jpeg"/><Relationship Id="rId6" Type="http://schemas.openxmlformats.org/officeDocument/2006/relationships/hyperlink" Target="#'Riesgo 5'!A1"/><Relationship Id="rId11" Type="http://schemas.openxmlformats.org/officeDocument/2006/relationships/hyperlink" Target="#'Riesgo 10'!A1"/><Relationship Id="rId5" Type="http://schemas.openxmlformats.org/officeDocument/2006/relationships/hyperlink" Target="#'Riesgo 4'!A1"/><Relationship Id="rId15" Type="http://schemas.openxmlformats.org/officeDocument/2006/relationships/hyperlink" Target="#'Riesgo 15'!A1"/><Relationship Id="rId10" Type="http://schemas.openxmlformats.org/officeDocument/2006/relationships/hyperlink" Target="#'Riesgo 9'!A1"/><Relationship Id="rId19" Type="http://schemas.openxmlformats.org/officeDocument/2006/relationships/hyperlink" Target="#'Riesgo 19'!A1"/><Relationship Id="rId4" Type="http://schemas.openxmlformats.org/officeDocument/2006/relationships/hyperlink" Target="#'Riesgo 3'!A1"/><Relationship Id="rId9" Type="http://schemas.openxmlformats.org/officeDocument/2006/relationships/hyperlink" Target="#'Riesgo 8'!A1"/><Relationship Id="rId14" Type="http://schemas.openxmlformats.org/officeDocument/2006/relationships/hyperlink" Target="#'Riesgo 13'!A1"/></Relationships>
</file>

<file path=xl/drawings/_rels/drawing10.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CONSOLIDADO LEGITIMIDAD'!A1"/></Relationships>
</file>

<file path=xl/drawings/_rels/drawing4.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hyperlink" Target="#'CONSOLIDADO LEGITIMIDAD'!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28575</xdr:colOff>
      <xdr:row>1</xdr:row>
      <xdr:rowOff>419100</xdr:rowOff>
    </xdr:from>
    <xdr:to>
      <xdr:col>9</xdr:col>
      <xdr:colOff>181823</xdr:colOff>
      <xdr:row>1</xdr:row>
      <xdr:rowOff>1220090</xdr:rowOff>
    </xdr:to>
    <xdr:pic>
      <xdr:nvPicPr>
        <xdr:cNvPr id="2" name="3 Imagen" descr="C:\Documents and Settings\calidadpubejc\Mis documentos\Mis imágenes\EJERCITO NUEVO ESCUDO.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514850" y="619125"/>
          <a:ext cx="762848" cy="8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152400</xdr:colOff>
      <xdr:row>4</xdr:row>
      <xdr:rowOff>38100</xdr:rowOff>
    </xdr:from>
    <xdr:to>
      <xdr:col>14</xdr:col>
      <xdr:colOff>1047750</xdr:colOff>
      <xdr:row>4</xdr:row>
      <xdr:rowOff>533400</xdr:rowOff>
    </xdr:to>
    <xdr:sp macro="" textlink="">
      <xdr:nvSpPr>
        <xdr:cNvPr id="4" name="Flecha derecha 3">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9848850" y="2028825"/>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142875</xdr:colOff>
      <xdr:row>5</xdr:row>
      <xdr:rowOff>95250</xdr:rowOff>
    </xdr:from>
    <xdr:to>
      <xdr:col>14</xdr:col>
      <xdr:colOff>1038225</xdr:colOff>
      <xdr:row>5</xdr:row>
      <xdr:rowOff>590550</xdr:rowOff>
    </xdr:to>
    <xdr:sp macro="" textlink="">
      <xdr:nvSpPr>
        <xdr:cNvPr id="37" name="Flecha derecha 36">
          <a:hlinkClick xmlns:r="http://schemas.openxmlformats.org/officeDocument/2006/relationships" r:id="rId3"/>
          <a:extLst>
            <a:ext uri="{FF2B5EF4-FFF2-40B4-BE49-F238E27FC236}">
              <a16:creationId xmlns:a16="http://schemas.microsoft.com/office/drawing/2014/main" id="{00000000-0008-0000-0000-000025000000}"/>
            </a:ext>
          </a:extLst>
        </xdr:cNvPr>
        <xdr:cNvSpPr/>
      </xdr:nvSpPr>
      <xdr:spPr>
        <a:xfrm>
          <a:off x="9839325" y="2676525"/>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133350</xdr:colOff>
      <xdr:row>6</xdr:row>
      <xdr:rowOff>57150</xdr:rowOff>
    </xdr:from>
    <xdr:to>
      <xdr:col>14</xdr:col>
      <xdr:colOff>1028700</xdr:colOff>
      <xdr:row>6</xdr:row>
      <xdr:rowOff>552450</xdr:rowOff>
    </xdr:to>
    <xdr:sp macro="" textlink="">
      <xdr:nvSpPr>
        <xdr:cNvPr id="39" name="Flecha derecha 38">
          <a:hlinkClick xmlns:r="http://schemas.openxmlformats.org/officeDocument/2006/relationships" r:id="rId4"/>
          <a:extLst>
            <a:ext uri="{FF2B5EF4-FFF2-40B4-BE49-F238E27FC236}">
              <a16:creationId xmlns:a16="http://schemas.microsoft.com/office/drawing/2014/main" id="{00000000-0008-0000-0000-000027000000}"/>
            </a:ext>
          </a:extLst>
        </xdr:cNvPr>
        <xdr:cNvSpPr/>
      </xdr:nvSpPr>
      <xdr:spPr>
        <a:xfrm>
          <a:off x="9829800" y="3257550"/>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133350</xdr:colOff>
      <xdr:row>7</xdr:row>
      <xdr:rowOff>95250</xdr:rowOff>
    </xdr:from>
    <xdr:to>
      <xdr:col>14</xdr:col>
      <xdr:colOff>1028700</xdr:colOff>
      <xdr:row>7</xdr:row>
      <xdr:rowOff>590550</xdr:rowOff>
    </xdr:to>
    <xdr:sp macro="" textlink="">
      <xdr:nvSpPr>
        <xdr:cNvPr id="41" name="Flecha derecha 40">
          <a:hlinkClick xmlns:r="http://schemas.openxmlformats.org/officeDocument/2006/relationships" r:id="rId5"/>
          <a:extLst>
            <a:ext uri="{FF2B5EF4-FFF2-40B4-BE49-F238E27FC236}">
              <a16:creationId xmlns:a16="http://schemas.microsoft.com/office/drawing/2014/main" id="{00000000-0008-0000-0000-000029000000}"/>
            </a:ext>
          </a:extLst>
        </xdr:cNvPr>
        <xdr:cNvSpPr/>
      </xdr:nvSpPr>
      <xdr:spPr>
        <a:xfrm>
          <a:off x="9829800" y="3876675"/>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114300</xdr:colOff>
      <xdr:row>8</xdr:row>
      <xdr:rowOff>104775</xdr:rowOff>
    </xdr:from>
    <xdr:to>
      <xdr:col>14</xdr:col>
      <xdr:colOff>1009650</xdr:colOff>
      <xdr:row>8</xdr:row>
      <xdr:rowOff>581025</xdr:rowOff>
    </xdr:to>
    <xdr:sp macro="" textlink="">
      <xdr:nvSpPr>
        <xdr:cNvPr id="42" name="Flecha derecha 41">
          <a:hlinkClick xmlns:r="http://schemas.openxmlformats.org/officeDocument/2006/relationships" r:id="rId6"/>
          <a:extLst>
            <a:ext uri="{FF2B5EF4-FFF2-40B4-BE49-F238E27FC236}">
              <a16:creationId xmlns:a16="http://schemas.microsoft.com/office/drawing/2014/main" id="{00000000-0008-0000-0000-00002A000000}"/>
            </a:ext>
          </a:extLst>
        </xdr:cNvPr>
        <xdr:cNvSpPr/>
      </xdr:nvSpPr>
      <xdr:spPr>
        <a:xfrm>
          <a:off x="9810750" y="448627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123825</xdr:colOff>
      <xdr:row>9</xdr:row>
      <xdr:rowOff>76200</xdr:rowOff>
    </xdr:from>
    <xdr:to>
      <xdr:col>14</xdr:col>
      <xdr:colOff>1019175</xdr:colOff>
      <xdr:row>9</xdr:row>
      <xdr:rowOff>552450</xdr:rowOff>
    </xdr:to>
    <xdr:sp macro="" textlink="">
      <xdr:nvSpPr>
        <xdr:cNvPr id="40" name="Flecha derecha 39">
          <a:hlinkClick xmlns:r="http://schemas.openxmlformats.org/officeDocument/2006/relationships" r:id="rId7"/>
          <a:extLst>
            <a:ext uri="{FF2B5EF4-FFF2-40B4-BE49-F238E27FC236}">
              <a16:creationId xmlns:a16="http://schemas.microsoft.com/office/drawing/2014/main" id="{00000000-0008-0000-0000-000028000000}"/>
            </a:ext>
          </a:extLst>
        </xdr:cNvPr>
        <xdr:cNvSpPr/>
      </xdr:nvSpPr>
      <xdr:spPr>
        <a:xfrm>
          <a:off x="9820275" y="507682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114300</xdr:colOff>
      <xdr:row>10</xdr:row>
      <xdr:rowOff>161925</xdr:rowOff>
    </xdr:from>
    <xdr:to>
      <xdr:col>14</xdr:col>
      <xdr:colOff>1009650</xdr:colOff>
      <xdr:row>10</xdr:row>
      <xdr:rowOff>638175</xdr:rowOff>
    </xdr:to>
    <xdr:sp macro="" textlink="">
      <xdr:nvSpPr>
        <xdr:cNvPr id="45" name="Flecha derecha 44">
          <a:hlinkClick xmlns:r="http://schemas.openxmlformats.org/officeDocument/2006/relationships" r:id="rId8"/>
          <a:extLst>
            <a:ext uri="{FF2B5EF4-FFF2-40B4-BE49-F238E27FC236}">
              <a16:creationId xmlns:a16="http://schemas.microsoft.com/office/drawing/2014/main" id="{00000000-0008-0000-0000-00002D000000}"/>
            </a:ext>
          </a:extLst>
        </xdr:cNvPr>
        <xdr:cNvSpPr/>
      </xdr:nvSpPr>
      <xdr:spPr>
        <a:xfrm>
          <a:off x="9810750" y="572452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104775</xdr:colOff>
      <xdr:row>11</xdr:row>
      <xdr:rowOff>114300</xdr:rowOff>
    </xdr:from>
    <xdr:to>
      <xdr:col>14</xdr:col>
      <xdr:colOff>1000125</xdr:colOff>
      <xdr:row>11</xdr:row>
      <xdr:rowOff>590550</xdr:rowOff>
    </xdr:to>
    <xdr:sp macro="" textlink="">
      <xdr:nvSpPr>
        <xdr:cNvPr id="46" name="Flecha derecha 45">
          <a:hlinkClick xmlns:r="http://schemas.openxmlformats.org/officeDocument/2006/relationships" r:id="rId9"/>
          <a:extLst>
            <a:ext uri="{FF2B5EF4-FFF2-40B4-BE49-F238E27FC236}">
              <a16:creationId xmlns:a16="http://schemas.microsoft.com/office/drawing/2014/main" id="{00000000-0008-0000-0000-00002E000000}"/>
            </a:ext>
          </a:extLst>
        </xdr:cNvPr>
        <xdr:cNvSpPr/>
      </xdr:nvSpPr>
      <xdr:spPr>
        <a:xfrm>
          <a:off x="9801225" y="635317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114300</xdr:colOff>
      <xdr:row>12</xdr:row>
      <xdr:rowOff>76200</xdr:rowOff>
    </xdr:from>
    <xdr:to>
      <xdr:col>14</xdr:col>
      <xdr:colOff>1009650</xdr:colOff>
      <xdr:row>12</xdr:row>
      <xdr:rowOff>552450</xdr:rowOff>
    </xdr:to>
    <xdr:sp macro="" textlink="">
      <xdr:nvSpPr>
        <xdr:cNvPr id="48" name="Flecha derecha 47">
          <a:hlinkClick xmlns:r="http://schemas.openxmlformats.org/officeDocument/2006/relationships" r:id="rId10"/>
          <a:extLst>
            <a:ext uri="{FF2B5EF4-FFF2-40B4-BE49-F238E27FC236}">
              <a16:creationId xmlns:a16="http://schemas.microsoft.com/office/drawing/2014/main" id="{00000000-0008-0000-0000-000030000000}"/>
            </a:ext>
          </a:extLst>
        </xdr:cNvPr>
        <xdr:cNvSpPr/>
      </xdr:nvSpPr>
      <xdr:spPr>
        <a:xfrm>
          <a:off x="9810750" y="694372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104775</xdr:colOff>
      <xdr:row>13</xdr:row>
      <xdr:rowOff>85725</xdr:rowOff>
    </xdr:from>
    <xdr:to>
      <xdr:col>14</xdr:col>
      <xdr:colOff>1000125</xdr:colOff>
      <xdr:row>13</xdr:row>
      <xdr:rowOff>561975</xdr:rowOff>
    </xdr:to>
    <xdr:sp macro="" textlink="">
      <xdr:nvSpPr>
        <xdr:cNvPr id="49" name="Flecha derecha 48">
          <a:hlinkClick xmlns:r="http://schemas.openxmlformats.org/officeDocument/2006/relationships" r:id="rId11"/>
          <a:extLst>
            <a:ext uri="{FF2B5EF4-FFF2-40B4-BE49-F238E27FC236}">
              <a16:creationId xmlns:a16="http://schemas.microsoft.com/office/drawing/2014/main" id="{00000000-0008-0000-0000-000031000000}"/>
            </a:ext>
          </a:extLst>
        </xdr:cNvPr>
        <xdr:cNvSpPr/>
      </xdr:nvSpPr>
      <xdr:spPr>
        <a:xfrm>
          <a:off x="9801225" y="759142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114300</xdr:colOff>
      <xdr:row>14</xdr:row>
      <xdr:rowOff>66675</xdr:rowOff>
    </xdr:from>
    <xdr:to>
      <xdr:col>14</xdr:col>
      <xdr:colOff>1009650</xdr:colOff>
      <xdr:row>14</xdr:row>
      <xdr:rowOff>542925</xdr:rowOff>
    </xdr:to>
    <xdr:sp macro="" textlink="">
      <xdr:nvSpPr>
        <xdr:cNvPr id="50" name="Flecha derecha 49">
          <a:hlinkClick xmlns:r="http://schemas.openxmlformats.org/officeDocument/2006/relationships" r:id="rId12"/>
          <a:extLst>
            <a:ext uri="{FF2B5EF4-FFF2-40B4-BE49-F238E27FC236}">
              <a16:creationId xmlns:a16="http://schemas.microsoft.com/office/drawing/2014/main" id="{00000000-0008-0000-0000-000032000000}"/>
            </a:ext>
          </a:extLst>
        </xdr:cNvPr>
        <xdr:cNvSpPr/>
      </xdr:nvSpPr>
      <xdr:spPr>
        <a:xfrm>
          <a:off x="9810750" y="835342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123825</xdr:colOff>
      <xdr:row>15</xdr:row>
      <xdr:rowOff>19050</xdr:rowOff>
    </xdr:from>
    <xdr:to>
      <xdr:col>14</xdr:col>
      <xdr:colOff>1019175</xdr:colOff>
      <xdr:row>15</xdr:row>
      <xdr:rowOff>495300</xdr:rowOff>
    </xdr:to>
    <xdr:sp macro="" textlink="">
      <xdr:nvSpPr>
        <xdr:cNvPr id="51" name="Flecha derecha 50">
          <a:hlinkClick xmlns:r="http://schemas.openxmlformats.org/officeDocument/2006/relationships" r:id="rId13"/>
          <a:extLst>
            <a:ext uri="{FF2B5EF4-FFF2-40B4-BE49-F238E27FC236}">
              <a16:creationId xmlns:a16="http://schemas.microsoft.com/office/drawing/2014/main" id="{00000000-0008-0000-0000-000033000000}"/>
            </a:ext>
          </a:extLst>
        </xdr:cNvPr>
        <xdr:cNvSpPr/>
      </xdr:nvSpPr>
      <xdr:spPr>
        <a:xfrm>
          <a:off x="9820275" y="894397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114300</xdr:colOff>
      <xdr:row>16</xdr:row>
      <xdr:rowOff>66675</xdr:rowOff>
    </xdr:from>
    <xdr:to>
      <xdr:col>14</xdr:col>
      <xdr:colOff>1009650</xdr:colOff>
      <xdr:row>16</xdr:row>
      <xdr:rowOff>542925</xdr:rowOff>
    </xdr:to>
    <xdr:sp macro="" textlink="">
      <xdr:nvSpPr>
        <xdr:cNvPr id="55" name="Flecha derecha 54">
          <a:hlinkClick xmlns:r="http://schemas.openxmlformats.org/officeDocument/2006/relationships" r:id="rId14"/>
          <a:extLst>
            <a:ext uri="{FF2B5EF4-FFF2-40B4-BE49-F238E27FC236}">
              <a16:creationId xmlns:a16="http://schemas.microsoft.com/office/drawing/2014/main" id="{00000000-0008-0000-0000-000037000000}"/>
            </a:ext>
          </a:extLst>
        </xdr:cNvPr>
        <xdr:cNvSpPr/>
      </xdr:nvSpPr>
      <xdr:spPr>
        <a:xfrm>
          <a:off x="9810750" y="959167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104775</xdr:colOff>
      <xdr:row>18</xdr:row>
      <xdr:rowOff>66675</xdr:rowOff>
    </xdr:from>
    <xdr:to>
      <xdr:col>14</xdr:col>
      <xdr:colOff>1000125</xdr:colOff>
      <xdr:row>18</xdr:row>
      <xdr:rowOff>542925</xdr:rowOff>
    </xdr:to>
    <xdr:sp macro="" textlink="">
      <xdr:nvSpPr>
        <xdr:cNvPr id="56" name="Flecha derecha 55">
          <a:hlinkClick xmlns:r="http://schemas.openxmlformats.org/officeDocument/2006/relationships" r:id="rId15"/>
          <a:extLst>
            <a:ext uri="{FF2B5EF4-FFF2-40B4-BE49-F238E27FC236}">
              <a16:creationId xmlns:a16="http://schemas.microsoft.com/office/drawing/2014/main" id="{00000000-0008-0000-0000-000038000000}"/>
            </a:ext>
          </a:extLst>
        </xdr:cNvPr>
        <xdr:cNvSpPr/>
      </xdr:nvSpPr>
      <xdr:spPr>
        <a:xfrm>
          <a:off x="9801225" y="1056322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114300</xdr:colOff>
      <xdr:row>19</xdr:row>
      <xdr:rowOff>57150</xdr:rowOff>
    </xdr:from>
    <xdr:to>
      <xdr:col>14</xdr:col>
      <xdr:colOff>1009650</xdr:colOff>
      <xdr:row>19</xdr:row>
      <xdr:rowOff>533400</xdr:rowOff>
    </xdr:to>
    <xdr:sp macro="" textlink="">
      <xdr:nvSpPr>
        <xdr:cNvPr id="57" name="Flecha derecha 56">
          <a:hlinkClick xmlns:r="http://schemas.openxmlformats.org/officeDocument/2006/relationships" r:id="rId16"/>
          <a:extLst>
            <a:ext uri="{FF2B5EF4-FFF2-40B4-BE49-F238E27FC236}">
              <a16:creationId xmlns:a16="http://schemas.microsoft.com/office/drawing/2014/main" id="{00000000-0008-0000-0000-000039000000}"/>
            </a:ext>
          </a:extLst>
        </xdr:cNvPr>
        <xdr:cNvSpPr/>
      </xdr:nvSpPr>
      <xdr:spPr>
        <a:xfrm>
          <a:off x="9810750" y="1115377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104775</xdr:colOff>
      <xdr:row>20</xdr:row>
      <xdr:rowOff>161925</xdr:rowOff>
    </xdr:from>
    <xdr:to>
      <xdr:col>14</xdr:col>
      <xdr:colOff>1000125</xdr:colOff>
      <xdr:row>21</xdr:row>
      <xdr:rowOff>19050</xdr:rowOff>
    </xdr:to>
    <xdr:sp macro="" textlink="">
      <xdr:nvSpPr>
        <xdr:cNvPr id="58" name="Flecha derecha 57">
          <a:hlinkClick xmlns:r="http://schemas.openxmlformats.org/officeDocument/2006/relationships" r:id="rId17"/>
          <a:extLst>
            <a:ext uri="{FF2B5EF4-FFF2-40B4-BE49-F238E27FC236}">
              <a16:creationId xmlns:a16="http://schemas.microsoft.com/office/drawing/2014/main" id="{00000000-0008-0000-0000-00003A000000}"/>
            </a:ext>
          </a:extLst>
        </xdr:cNvPr>
        <xdr:cNvSpPr/>
      </xdr:nvSpPr>
      <xdr:spPr>
        <a:xfrm>
          <a:off x="9801225" y="12039600"/>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104775</xdr:colOff>
      <xdr:row>21</xdr:row>
      <xdr:rowOff>123825</xdr:rowOff>
    </xdr:from>
    <xdr:to>
      <xdr:col>14</xdr:col>
      <xdr:colOff>1000125</xdr:colOff>
      <xdr:row>21</xdr:row>
      <xdr:rowOff>504825</xdr:rowOff>
    </xdr:to>
    <xdr:sp macro="" textlink="">
      <xdr:nvSpPr>
        <xdr:cNvPr id="59" name="Flecha derecha 58">
          <a:hlinkClick xmlns:r="http://schemas.openxmlformats.org/officeDocument/2006/relationships" r:id="rId18"/>
          <a:extLst>
            <a:ext uri="{FF2B5EF4-FFF2-40B4-BE49-F238E27FC236}">
              <a16:creationId xmlns:a16="http://schemas.microsoft.com/office/drawing/2014/main" id="{00000000-0008-0000-0000-00003B000000}"/>
            </a:ext>
          </a:extLst>
        </xdr:cNvPr>
        <xdr:cNvSpPr/>
      </xdr:nvSpPr>
      <xdr:spPr>
        <a:xfrm>
          <a:off x="9801225" y="12620625"/>
          <a:ext cx="89535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95250</xdr:colOff>
      <xdr:row>22</xdr:row>
      <xdr:rowOff>228600</xdr:rowOff>
    </xdr:from>
    <xdr:to>
      <xdr:col>14</xdr:col>
      <xdr:colOff>990600</xdr:colOff>
      <xdr:row>22</xdr:row>
      <xdr:rowOff>704850</xdr:rowOff>
    </xdr:to>
    <xdr:sp macro="" textlink="">
      <xdr:nvSpPr>
        <xdr:cNvPr id="60" name="Flecha derecha 59">
          <a:hlinkClick xmlns:r="http://schemas.openxmlformats.org/officeDocument/2006/relationships" r:id="rId19"/>
          <a:extLst>
            <a:ext uri="{FF2B5EF4-FFF2-40B4-BE49-F238E27FC236}">
              <a16:creationId xmlns:a16="http://schemas.microsoft.com/office/drawing/2014/main" id="{00000000-0008-0000-0000-00003C000000}"/>
            </a:ext>
          </a:extLst>
        </xdr:cNvPr>
        <xdr:cNvSpPr/>
      </xdr:nvSpPr>
      <xdr:spPr>
        <a:xfrm>
          <a:off x="9791700" y="1353502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104775</xdr:colOff>
      <xdr:row>23</xdr:row>
      <xdr:rowOff>104775</xdr:rowOff>
    </xdr:from>
    <xdr:to>
      <xdr:col>14</xdr:col>
      <xdr:colOff>1000125</xdr:colOff>
      <xdr:row>23</xdr:row>
      <xdr:rowOff>581025</xdr:rowOff>
    </xdr:to>
    <xdr:sp macro="" textlink="">
      <xdr:nvSpPr>
        <xdr:cNvPr id="61" name="Flecha derecha 60">
          <a:hlinkClick xmlns:r="http://schemas.openxmlformats.org/officeDocument/2006/relationships" r:id="rId20"/>
          <a:extLst>
            <a:ext uri="{FF2B5EF4-FFF2-40B4-BE49-F238E27FC236}">
              <a16:creationId xmlns:a16="http://schemas.microsoft.com/office/drawing/2014/main" id="{00000000-0008-0000-0000-00003D000000}"/>
            </a:ext>
          </a:extLst>
        </xdr:cNvPr>
        <xdr:cNvSpPr/>
      </xdr:nvSpPr>
      <xdr:spPr>
        <a:xfrm>
          <a:off x="9801225" y="1429702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114300</xdr:colOff>
      <xdr:row>17</xdr:row>
      <xdr:rowOff>95250</xdr:rowOff>
    </xdr:from>
    <xdr:to>
      <xdr:col>14</xdr:col>
      <xdr:colOff>1009650</xdr:colOff>
      <xdr:row>17</xdr:row>
      <xdr:rowOff>571500</xdr:rowOff>
    </xdr:to>
    <xdr:sp macro="" textlink="">
      <xdr:nvSpPr>
        <xdr:cNvPr id="65" name="Flecha derecha 64">
          <a:hlinkClick xmlns:r="http://schemas.openxmlformats.org/officeDocument/2006/relationships" r:id="rId21"/>
          <a:extLst>
            <a:ext uri="{FF2B5EF4-FFF2-40B4-BE49-F238E27FC236}">
              <a16:creationId xmlns:a16="http://schemas.microsoft.com/office/drawing/2014/main" id="{00000000-0008-0000-0000-000041000000}"/>
            </a:ext>
          </a:extLst>
        </xdr:cNvPr>
        <xdr:cNvSpPr/>
      </xdr:nvSpPr>
      <xdr:spPr>
        <a:xfrm>
          <a:off x="9810750" y="10182225"/>
          <a:ext cx="895350" cy="4762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47625</xdr:colOff>
      <xdr:row>0</xdr:row>
      <xdr:rowOff>0</xdr:rowOff>
    </xdr:from>
    <xdr:to>
      <xdr:col>1</xdr:col>
      <xdr:colOff>1037772</xdr:colOff>
      <xdr:row>3</xdr:row>
      <xdr:rowOff>268859</xdr:rowOff>
    </xdr:to>
    <xdr:pic>
      <xdr:nvPicPr>
        <xdr:cNvPr id="2" name="2 Imagen" descr="D:\Lina Alape\2024\EJC-Escudo - ALTA.png">
          <a:extLst>
            <a:ext uri="{FF2B5EF4-FFF2-40B4-BE49-F238E27FC236}">
              <a16:creationId xmlns:a16="http://schemas.microsoft.com/office/drawing/2014/main" id="{F44FB34F-7F7B-44B1-8892-92C33091DB6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6875" y="0"/>
          <a:ext cx="990147" cy="1126109"/>
        </a:xfrm>
        <a:prstGeom prst="rect">
          <a:avLst/>
        </a:prstGeom>
        <a:noFill/>
        <a:ln>
          <a:noFill/>
        </a:ln>
      </xdr:spPr>
    </xdr:pic>
    <xdr:clientData/>
  </xdr:twoCellAnchor>
  <xdr:twoCellAnchor>
    <xdr:from>
      <xdr:col>3</xdr:col>
      <xdr:colOff>222250</xdr:colOff>
      <xdr:row>6</xdr:row>
      <xdr:rowOff>63500</xdr:rowOff>
    </xdr:from>
    <xdr:to>
      <xdr:col>3</xdr:col>
      <xdr:colOff>936625</xdr:colOff>
      <xdr:row>6</xdr:row>
      <xdr:rowOff>444499</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2973898F-82FC-4574-9796-9175C0867887}"/>
            </a:ext>
          </a:extLst>
        </xdr:cNvPr>
        <xdr:cNvSpPr/>
      </xdr:nvSpPr>
      <xdr:spPr>
        <a:xfrm rot="10800000">
          <a:off x="3127375" y="1714500"/>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333375</xdr:colOff>
      <xdr:row>0</xdr:row>
      <xdr:rowOff>0</xdr:rowOff>
    </xdr:from>
    <xdr:to>
      <xdr:col>1</xdr:col>
      <xdr:colOff>974272</xdr:colOff>
      <xdr:row>3</xdr:row>
      <xdr:rowOff>268859</xdr:rowOff>
    </xdr:to>
    <xdr:pic>
      <xdr:nvPicPr>
        <xdr:cNvPr id="2" name="2 Imagen" descr="D:\Lina Alape\2024\EJC-Escudo - ALTA.png">
          <a:extLst>
            <a:ext uri="{FF2B5EF4-FFF2-40B4-BE49-F238E27FC236}">
              <a16:creationId xmlns:a16="http://schemas.microsoft.com/office/drawing/2014/main" id="{F5A2D7C8-EC1E-4834-A9FC-174054E55CE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993322" cy="1126109"/>
        </a:xfrm>
        <a:prstGeom prst="rect">
          <a:avLst/>
        </a:prstGeom>
        <a:noFill/>
        <a:ln>
          <a:noFill/>
        </a:ln>
      </xdr:spPr>
    </xdr:pic>
    <xdr:clientData/>
  </xdr:twoCellAnchor>
  <xdr:twoCellAnchor>
    <xdr:from>
      <xdr:col>3</xdr:col>
      <xdr:colOff>276225</xdr:colOff>
      <xdr:row>6</xdr:row>
      <xdr:rowOff>66675</xdr:rowOff>
    </xdr:from>
    <xdr:to>
      <xdr:col>3</xdr:col>
      <xdr:colOff>990600</xdr:colOff>
      <xdr:row>6</xdr:row>
      <xdr:rowOff>447674</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AC502249-7E64-4C83-86C4-8564A5B02363}"/>
            </a:ext>
          </a:extLst>
        </xdr:cNvPr>
        <xdr:cNvSpPr/>
      </xdr:nvSpPr>
      <xdr:spPr>
        <a:xfrm rot="10800000">
          <a:off x="3190875" y="1714500"/>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63500</xdr:colOff>
      <xdr:row>0</xdr:row>
      <xdr:rowOff>0</xdr:rowOff>
    </xdr:from>
    <xdr:to>
      <xdr:col>1</xdr:col>
      <xdr:colOff>1053647</xdr:colOff>
      <xdr:row>3</xdr:row>
      <xdr:rowOff>268859</xdr:rowOff>
    </xdr:to>
    <xdr:pic>
      <xdr:nvPicPr>
        <xdr:cNvPr id="6" name="2 Imagen" descr="D:\Lina Alape\2024\EJC-Escudo - ALTA.png">
          <a:extLst>
            <a:ext uri="{FF2B5EF4-FFF2-40B4-BE49-F238E27FC236}">
              <a16:creationId xmlns:a16="http://schemas.microsoft.com/office/drawing/2014/main" id="{85452564-7DA6-40D0-B82E-0A015708A2C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0"/>
          <a:ext cx="990147" cy="1126109"/>
        </a:xfrm>
        <a:prstGeom prst="rect">
          <a:avLst/>
        </a:prstGeom>
        <a:noFill/>
        <a:ln>
          <a:noFill/>
        </a:ln>
      </xdr:spPr>
    </xdr:pic>
    <xdr:clientData/>
  </xdr:twoCellAnchor>
  <xdr:twoCellAnchor>
    <xdr:from>
      <xdr:col>3</xdr:col>
      <xdr:colOff>190500</xdr:colOff>
      <xdr:row>6</xdr:row>
      <xdr:rowOff>79375</xdr:rowOff>
    </xdr:from>
    <xdr:to>
      <xdr:col>3</xdr:col>
      <xdr:colOff>904875</xdr:colOff>
      <xdr:row>6</xdr:row>
      <xdr:rowOff>460374</xdr:rowOff>
    </xdr:to>
    <xdr:sp macro="" textlink="">
      <xdr:nvSpPr>
        <xdr:cNvPr id="7" name="Flecha derecha 3">
          <a:hlinkClick xmlns:r="http://schemas.openxmlformats.org/officeDocument/2006/relationships" r:id="rId2"/>
          <a:extLst>
            <a:ext uri="{FF2B5EF4-FFF2-40B4-BE49-F238E27FC236}">
              <a16:creationId xmlns:a16="http://schemas.microsoft.com/office/drawing/2014/main" id="{7725254E-D811-4BFA-A8F7-2A98EF46515C}"/>
            </a:ext>
          </a:extLst>
        </xdr:cNvPr>
        <xdr:cNvSpPr/>
      </xdr:nvSpPr>
      <xdr:spPr>
        <a:xfrm rot="10800000">
          <a:off x="3095625" y="1730375"/>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304800</xdr:colOff>
      <xdr:row>0</xdr:row>
      <xdr:rowOff>0</xdr:rowOff>
    </xdr:from>
    <xdr:to>
      <xdr:col>1</xdr:col>
      <xdr:colOff>945697</xdr:colOff>
      <xdr:row>3</xdr:row>
      <xdr:rowOff>268859</xdr:rowOff>
    </xdr:to>
    <xdr:pic>
      <xdr:nvPicPr>
        <xdr:cNvPr id="2" name="2 Imagen" descr="D:\Lina Alape\2024\EJC-Escudo - ALTA.png">
          <a:extLst>
            <a:ext uri="{FF2B5EF4-FFF2-40B4-BE49-F238E27FC236}">
              <a16:creationId xmlns:a16="http://schemas.microsoft.com/office/drawing/2014/main" id="{B706A5C4-20A1-410A-826E-6DDE2C92DC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0"/>
          <a:ext cx="993322" cy="1126109"/>
        </a:xfrm>
        <a:prstGeom prst="rect">
          <a:avLst/>
        </a:prstGeom>
        <a:noFill/>
        <a:ln>
          <a:noFill/>
        </a:ln>
      </xdr:spPr>
    </xdr:pic>
    <xdr:clientData/>
  </xdr:twoCellAnchor>
  <xdr:twoCellAnchor>
    <xdr:from>
      <xdr:col>3</xdr:col>
      <xdr:colOff>244928</xdr:colOff>
      <xdr:row>6</xdr:row>
      <xdr:rowOff>81643</xdr:rowOff>
    </xdr:from>
    <xdr:to>
      <xdr:col>3</xdr:col>
      <xdr:colOff>959303</xdr:colOff>
      <xdr:row>6</xdr:row>
      <xdr:rowOff>462642</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4E5C238A-6EEE-45CD-9A34-D5E65FA155B8}"/>
            </a:ext>
          </a:extLst>
        </xdr:cNvPr>
        <xdr:cNvSpPr/>
      </xdr:nvSpPr>
      <xdr:spPr>
        <a:xfrm rot="10800000">
          <a:off x="3170464" y="1728107"/>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47625</xdr:colOff>
      <xdr:row>0</xdr:row>
      <xdr:rowOff>19051</xdr:rowOff>
    </xdr:from>
    <xdr:to>
      <xdr:col>1</xdr:col>
      <xdr:colOff>990600</xdr:colOff>
      <xdr:row>3</xdr:row>
      <xdr:rowOff>266701</xdr:rowOff>
    </xdr:to>
    <xdr:pic>
      <xdr:nvPicPr>
        <xdr:cNvPr id="2" name="2 Imagen" descr="D:\Lina Alape\2024\EJC-Escudo - ALTA.png">
          <a:extLst>
            <a:ext uri="{FF2B5EF4-FFF2-40B4-BE49-F238E27FC236}">
              <a16:creationId xmlns:a16="http://schemas.microsoft.com/office/drawing/2014/main" id="{C7EFF641-86FF-4D2E-BC67-2AF6CBCD096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19051"/>
          <a:ext cx="942975" cy="1104900"/>
        </a:xfrm>
        <a:prstGeom prst="rect">
          <a:avLst/>
        </a:prstGeom>
        <a:noFill/>
        <a:ln>
          <a:noFill/>
        </a:ln>
      </xdr:spPr>
    </xdr:pic>
    <xdr:clientData/>
  </xdr:twoCellAnchor>
  <xdr:twoCellAnchor>
    <xdr:from>
      <xdr:col>3</xdr:col>
      <xdr:colOff>257175</xdr:colOff>
      <xdr:row>6</xdr:row>
      <xdr:rowOff>57150</xdr:rowOff>
    </xdr:from>
    <xdr:to>
      <xdr:col>3</xdr:col>
      <xdr:colOff>971550</xdr:colOff>
      <xdr:row>6</xdr:row>
      <xdr:rowOff>438149</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7FF0A9A1-4E9C-4A0F-ADCB-CA88D248AFA4}"/>
            </a:ext>
          </a:extLst>
        </xdr:cNvPr>
        <xdr:cNvSpPr/>
      </xdr:nvSpPr>
      <xdr:spPr>
        <a:xfrm rot="10800000">
          <a:off x="3171825" y="1704975"/>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47625</xdr:colOff>
      <xdr:row>0</xdr:row>
      <xdr:rowOff>15875</xdr:rowOff>
    </xdr:from>
    <xdr:to>
      <xdr:col>1</xdr:col>
      <xdr:colOff>990600</xdr:colOff>
      <xdr:row>3</xdr:row>
      <xdr:rowOff>263525</xdr:rowOff>
    </xdr:to>
    <xdr:pic>
      <xdr:nvPicPr>
        <xdr:cNvPr id="6" name="2 Imagen" descr="D:\Lina Alape\2024\EJC-Escudo - ALTA.png">
          <a:extLst>
            <a:ext uri="{FF2B5EF4-FFF2-40B4-BE49-F238E27FC236}">
              <a16:creationId xmlns:a16="http://schemas.microsoft.com/office/drawing/2014/main" id="{B1C2CAE2-9F2E-492E-B114-21E57293255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6875" y="15875"/>
          <a:ext cx="942975" cy="1104900"/>
        </a:xfrm>
        <a:prstGeom prst="rect">
          <a:avLst/>
        </a:prstGeom>
        <a:noFill/>
        <a:ln>
          <a:noFill/>
        </a:ln>
      </xdr:spPr>
    </xdr:pic>
    <xdr:clientData/>
  </xdr:twoCellAnchor>
  <xdr:twoCellAnchor>
    <xdr:from>
      <xdr:col>3</xdr:col>
      <xdr:colOff>269875</xdr:colOff>
      <xdr:row>6</xdr:row>
      <xdr:rowOff>63500</xdr:rowOff>
    </xdr:from>
    <xdr:to>
      <xdr:col>3</xdr:col>
      <xdr:colOff>984250</xdr:colOff>
      <xdr:row>6</xdr:row>
      <xdr:rowOff>444499</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8E5E01F8-1B82-4704-AA9E-A583DAA3C891}"/>
            </a:ext>
          </a:extLst>
        </xdr:cNvPr>
        <xdr:cNvSpPr/>
      </xdr:nvSpPr>
      <xdr:spPr>
        <a:xfrm rot="10800000">
          <a:off x="3175000" y="1714500"/>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28575</xdr:colOff>
      <xdr:row>0</xdr:row>
      <xdr:rowOff>9526</xdr:rowOff>
    </xdr:from>
    <xdr:to>
      <xdr:col>1</xdr:col>
      <xdr:colOff>933450</xdr:colOff>
      <xdr:row>3</xdr:row>
      <xdr:rowOff>238125</xdr:rowOff>
    </xdr:to>
    <xdr:pic>
      <xdr:nvPicPr>
        <xdr:cNvPr id="2" name="2 Imagen" descr="D:\Lina Alape\2024\EJC-Escudo - ALTA.png">
          <a:extLst>
            <a:ext uri="{FF2B5EF4-FFF2-40B4-BE49-F238E27FC236}">
              <a16:creationId xmlns:a16="http://schemas.microsoft.com/office/drawing/2014/main" id="{127D9115-CF0B-406B-9AA8-ACB707B2583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9526"/>
          <a:ext cx="904875" cy="1085849"/>
        </a:xfrm>
        <a:prstGeom prst="rect">
          <a:avLst/>
        </a:prstGeom>
        <a:noFill/>
        <a:ln>
          <a:noFill/>
        </a:ln>
      </xdr:spPr>
    </xdr:pic>
    <xdr:clientData/>
  </xdr:twoCellAnchor>
  <xdr:twoCellAnchor>
    <xdr:from>
      <xdr:col>3</xdr:col>
      <xdr:colOff>276225</xdr:colOff>
      <xdr:row>6</xdr:row>
      <xdr:rowOff>66675</xdr:rowOff>
    </xdr:from>
    <xdr:to>
      <xdr:col>3</xdr:col>
      <xdr:colOff>990600</xdr:colOff>
      <xdr:row>6</xdr:row>
      <xdr:rowOff>428624</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04094BA5-06D4-4BD3-B616-82C7ED60DE38}"/>
            </a:ext>
          </a:extLst>
        </xdr:cNvPr>
        <xdr:cNvSpPr/>
      </xdr:nvSpPr>
      <xdr:spPr>
        <a:xfrm rot="10800000">
          <a:off x="3190875" y="1714500"/>
          <a:ext cx="714375" cy="3619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57150</xdr:colOff>
      <xdr:row>0</xdr:row>
      <xdr:rowOff>19050</xdr:rowOff>
    </xdr:from>
    <xdr:to>
      <xdr:col>1</xdr:col>
      <xdr:colOff>962025</xdr:colOff>
      <xdr:row>3</xdr:row>
      <xdr:rowOff>247649</xdr:rowOff>
    </xdr:to>
    <xdr:pic>
      <xdr:nvPicPr>
        <xdr:cNvPr id="2" name="2 Imagen" descr="D:\Lina Alape\2024\EJC-Escudo - ALTA.png">
          <a:extLst>
            <a:ext uri="{FF2B5EF4-FFF2-40B4-BE49-F238E27FC236}">
              <a16:creationId xmlns:a16="http://schemas.microsoft.com/office/drawing/2014/main" id="{EF488163-A7AC-4558-8BB9-E26CD531756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19050"/>
          <a:ext cx="904875" cy="1085849"/>
        </a:xfrm>
        <a:prstGeom prst="rect">
          <a:avLst/>
        </a:prstGeom>
        <a:noFill/>
        <a:ln>
          <a:noFill/>
        </a:ln>
      </xdr:spPr>
    </xdr:pic>
    <xdr:clientData/>
  </xdr:twoCellAnchor>
  <xdr:twoCellAnchor>
    <xdr:from>
      <xdr:col>3</xdr:col>
      <xdr:colOff>266700</xdr:colOff>
      <xdr:row>6</xdr:row>
      <xdr:rowOff>38100</xdr:rowOff>
    </xdr:from>
    <xdr:to>
      <xdr:col>3</xdr:col>
      <xdr:colOff>981075</xdr:colOff>
      <xdr:row>6</xdr:row>
      <xdr:rowOff>400049</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6159B62D-CE7F-4B28-A1DC-712CD0834369}"/>
            </a:ext>
          </a:extLst>
        </xdr:cNvPr>
        <xdr:cNvSpPr/>
      </xdr:nvSpPr>
      <xdr:spPr>
        <a:xfrm rot="10800000">
          <a:off x="3181350" y="1685925"/>
          <a:ext cx="714375" cy="3619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57150</xdr:colOff>
      <xdr:row>0</xdr:row>
      <xdr:rowOff>47625</xdr:rowOff>
    </xdr:from>
    <xdr:to>
      <xdr:col>1</xdr:col>
      <xdr:colOff>962025</xdr:colOff>
      <xdr:row>3</xdr:row>
      <xdr:rowOff>276224</xdr:rowOff>
    </xdr:to>
    <xdr:pic>
      <xdr:nvPicPr>
        <xdr:cNvPr id="2" name="2 Imagen" descr="D:\Lina Alape\2024\EJC-Escudo - ALTA.png">
          <a:extLst>
            <a:ext uri="{FF2B5EF4-FFF2-40B4-BE49-F238E27FC236}">
              <a16:creationId xmlns:a16="http://schemas.microsoft.com/office/drawing/2014/main" id="{3C2C1158-1258-4277-95F5-EB7D52C5C83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47625"/>
          <a:ext cx="904875" cy="1085849"/>
        </a:xfrm>
        <a:prstGeom prst="rect">
          <a:avLst/>
        </a:prstGeom>
        <a:noFill/>
        <a:ln>
          <a:noFill/>
        </a:ln>
      </xdr:spPr>
    </xdr:pic>
    <xdr:clientData/>
  </xdr:twoCellAnchor>
  <xdr:twoCellAnchor>
    <xdr:from>
      <xdr:col>3</xdr:col>
      <xdr:colOff>276225</xdr:colOff>
      <xdr:row>6</xdr:row>
      <xdr:rowOff>47625</xdr:rowOff>
    </xdr:from>
    <xdr:to>
      <xdr:col>3</xdr:col>
      <xdr:colOff>990600</xdr:colOff>
      <xdr:row>6</xdr:row>
      <xdr:rowOff>409574</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52AA1736-F584-4F7B-BB36-E7D25D234C1D}"/>
            </a:ext>
          </a:extLst>
        </xdr:cNvPr>
        <xdr:cNvSpPr/>
      </xdr:nvSpPr>
      <xdr:spPr>
        <a:xfrm rot="10800000">
          <a:off x="3190875" y="1695450"/>
          <a:ext cx="714375" cy="3619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95250</xdr:colOff>
      <xdr:row>0</xdr:row>
      <xdr:rowOff>13607</xdr:rowOff>
    </xdr:from>
    <xdr:to>
      <xdr:col>1</xdr:col>
      <xdr:colOff>1000125</xdr:colOff>
      <xdr:row>3</xdr:row>
      <xdr:rowOff>242206</xdr:rowOff>
    </xdr:to>
    <xdr:pic>
      <xdr:nvPicPr>
        <xdr:cNvPr id="4" name="2 Imagen" descr="D:\Lina Alape\2024\EJC-Escudo - ALTA.png">
          <a:extLst>
            <a:ext uri="{FF2B5EF4-FFF2-40B4-BE49-F238E27FC236}">
              <a16:creationId xmlns:a16="http://schemas.microsoft.com/office/drawing/2014/main" id="{62F07E35-2835-4B79-BA9F-7BA2B69D225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9036" y="13607"/>
          <a:ext cx="904875" cy="1085849"/>
        </a:xfrm>
        <a:prstGeom prst="rect">
          <a:avLst/>
        </a:prstGeom>
        <a:noFill/>
        <a:ln>
          <a:noFill/>
        </a:ln>
      </xdr:spPr>
    </xdr:pic>
    <xdr:clientData/>
  </xdr:twoCellAnchor>
  <xdr:twoCellAnchor>
    <xdr:from>
      <xdr:col>3</xdr:col>
      <xdr:colOff>272142</xdr:colOff>
      <xdr:row>6</xdr:row>
      <xdr:rowOff>81643</xdr:rowOff>
    </xdr:from>
    <xdr:to>
      <xdr:col>3</xdr:col>
      <xdr:colOff>986517</xdr:colOff>
      <xdr:row>6</xdr:row>
      <xdr:rowOff>443592</xdr:rowOff>
    </xdr:to>
    <xdr:sp macro="" textlink="">
      <xdr:nvSpPr>
        <xdr:cNvPr id="5" name="Flecha derecha 3">
          <a:hlinkClick xmlns:r="http://schemas.openxmlformats.org/officeDocument/2006/relationships" r:id="rId2"/>
          <a:extLst>
            <a:ext uri="{FF2B5EF4-FFF2-40B4-BE49-F238E27FC236}">
              <a16:creationId xmlns:a16="http://schemas.microsoft.com/office/drawing/2014/main" id="{A09A1D08-25B1-4B21-A1ED-42FF3C5A19C5}"/>
            </a:ext>
          </a:extLst>
        </xdr:cNvPr>
        <xdr:cNvSpPr/>
      </xdr:nvSpPr>
      <xdr:spPr>
        <a:xfrm rot="10800000">
          <a:off x="3197678" y="1728107"/>
          <a:ext cx="714375" cy="3619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79374</xdr:colOff>
      <xdr:row>0</xdr:row>
      <xdr:rowOff>15875</xdr:rowOff>
    </xdr:from>
    <xdr:to>
      <xdr:col>1</xdr:col>
      <xdr:colOff>1079499</xdr:colOff>
      <xdr:row>3</xdr:row>
      <xdr:rowOff>254000</xdr:rowOff>
    </xdr:to>
    <xdr:pic>
      <xdr:nvPicPr>
        <xdr:cNvPr id="4" name="2 Imagen" descr="D:\Lina Alape\2024\EJC-Escudo - ALTA.png">
          <a:extLst>
            <a:ext uri="{FF2B5EF4-FFF2-40B4-BE49-F238E27FC236}">
              <a16:creationId xmlns:a16="http://schemas.microsoft.com/office/drawing/2014/main" id="{921E1366-EAD3-4BF4-8A29-D5F26D0541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8624" y="15875"/>
          <a:ext cx="1000125" cy="1095375"/>
        </a:xfrm>
        <a:prstGeom prst="rect">
          <a:avLst/>
        </a:prstGeom>
        <a:noFill/>
        <a:ln>
          <a:noFill/>
        </a:ln>
      </xdr:spPr>
    </xdr:pic>
    <xdr:clientData/>
  </xdr:twoCellAnchor>
  <xdr:twoCellAnchor>
    <xdr:from>
      <xdr:col>3</xdr:col>
      <xdr:colOff>190500</xdr:colOff>
      <xdr:row>6</xdr:row>
      <xdr:rowOff>63500</xdr:rowOff>
    </xdr:from>
    <xdr:to>
      <xdr:col>3</xdr:col>
      <xdr:colOff>904875</xdr:colOff>
      <xdr:row>6</xdr:row>
      <xdr:rowOff>444499</xdr:rowOff>
    </xdr:to>
    <xdr:sp macro="" textlink="">
      <xdr:nvSpPr>
        <xdr:cNvPr id="5" name="Flecha derecha 3">
          <a:hlinkClick xmlns:r="http://schemas.openxmlformats.org/officeDocument/2006/relationships" r:id="rId2"/>
          <a:extLst>
            <a:ext uri="{FF2B5EF4-FFF2-40B4-BE49-F238E27FC236}">
              <a16:creationId xmlns:a16="http://schemas.microsoft.com/office/drawing/2014/main" id="{F7E61B77-3949-4ED5-AA00-A239B72750D4}"/>
            </a:ext>
          </a:extLst>
        </xdr:cNvPr>
        <xdr:cNvSpPr/>
      </xdr:nvSpPr>
      <xdr:spPr>
        <a:xfrm rot="10800000">
          <a:off x="3095625" y="1714500"/>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47625</xdr:colOff>
      <xdr:row>0</xdr:row>
      <xdr:rowOff>28575</xdr:rowOff>
    </xdr:from>
    <xdr:to>
      <xdr:col>1</xdr:col>
      <xdr:colOff>942975</xdr:colOff>
      <xdr:row>3</xdr:row>
      <xdr:rowOff>219075</xdr:rowOff>
    </xdr:to>
    <xdr:pic>
      <xdr:nvPicPr>
        <xdr:cNvPr id="2" name="2 Imagen" descr="D:\Lina Alape\2024\EJC-Escudo - ALTA.png">
          <a:extLst>
            <a:ext uri="{FF2B5EF4-FFF2-40B4-BE49-F238E27FC236}">
              <a16:creationId xmlns:a16="http://schemas.microsoft.com/office/drawing/2014/main" id="{AE8191E3-AEB2-451E-813A-B5A95C19C52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28575"/>
          <a:ext cx="895350" cy="1047750"/>
        </a:xfrm>
        <a:prstGeom prst="rect">
          <a:avLst/>
        </a:prstGeom>
        <a:noFill/>
        <a:ln>
          <a:noFill/>
        </a:ln>
      </xdr:spPr>
    </xdr:pic>
    <xdr:clientData/>
  </xdr:twoCellAnchor>
  <xdr:twoCellAnchor>
    <xdr:from>
      <xdr:col>3</xdr:col>
      <xdr:colOff>295275</xdr:colOff>
      <xdr:row>6</xdr:row>
      <xdr:rowOff>76200</xdr:rowOff>
    </xdr:from>
    <xdr:to>
      <xdr:col>3</xdr:col>
      <xdr:colOff>1009650</xdr:colOff>
      <xdr:row>6</xdr:row>
      <xdr:rowOff>438149</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F1BD6738-F9A2-423A-A860-2F06B42C21E5}"/>
            </a:ext>
          </a:extLst>
        </xdr:cNvPr>
        <xdr:cNvSpPr/>
      </xdr:nvSpPr>
      <xdr:spPr>
        <a:xfrm rot="10800000">
          <a:off x="3209925" y="1724025"/>
          <a:ext cx="714375" cy="3619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38100</xdr:colOff>
      <xdr:row>0</xdr:row>
      <xdr:rowOff>19050</xdr:rowOff>
    </xdr:from>
    <xdr:to>
      <xdr:col>1</xdr:col>
      <xdr:colOff>933450</xdr:colOff>
      <xdr:row>3</xdr:row>
      <xdr:rowOff>209550</xdr:rowOff>
    </xdr:to>
    <xdr:pic>
      <xdr:nvPicPr>
        <xdr:cNvPr id="2" name="2 Imagen" descr="D:\Lina Alape\2024\EJC-Escudo - ALTA.png">
          <a:extLst>
            <a:ext uri="{FF2B5EF4-FFF2-40B4-BE49-F238E27FC236}">
              <a16:creationId xmlns:a16="http://schemas.microsoft.com/office/drawing/2014/main" id="{B1B4E5E0-3770-47C8-8D85-8BD797193B8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525" y="19050"/>
          <a:ext cx="895350" cy="1047750"/>
        </a:xfrm>
        <a:prstGeom prst="rect">
          <a:avLst/>
        </a:prstGeom>
        <a:noFill/>
        <a:ln>
          <a:noFill/>
        </a:ln>
      </xdr:spPr>
    </xdr:pic>
    <xdr:clientData/>
  </xdr:twoCellAnchor>
  <xdr:twoCellAnchor>
    <xdr:from>
      <xdr:col>3</xdr:col>
      <xdr:colOff>269875</xdr:colOff>
      <xdr:row>5</xdr:row>
      <xdr:rowOff>222249</xdr:rowOff>
    </xdr:from>
    <xdr:to>
      <xdr:col>3</xdr:col>
      <xdr:colOff>936625</xdr:colOff>
      <xdr:row>6</xdr:row>
      <xdr:rowOff>365124</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1912A6C9-FD5A-40A6-800C-0E1B633543D8}"/>
            </a:ext>
          </a:extLst>
        </xdr:cNvPr>
        <xdr:cNvSpPr/>
      </xdr:nvSpPr>
      <xdr:spPr>
        <a:xfrm rot="10800000">
          <a:off x="3175000" y="1650999"/>
          <a:ext cx="666750" cy="3651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19050</xdr:colOff>
      <xdr:row>4</xdr:row>
      <xdr:rowOff>76200</xdr:rowOff>
    </xdr:from>
    <xdr:to>
      <xdr:col>13</xdr:col>
      <xdr:colOff>733425</xdr:colOff>
      <xdr:row>5</xdr:row>
      <xdr:rowOff>266699</xdr:rowOff>
    </xdr:to>
    <xdr:sp macro="" textlink="">
      <xdr:nvSpPr>
        <xdr:cNvPr id="2" name="Flecha derecha 3">
          <a:hlinkClick xmlns:r="http://schemas.openxmlformats.org/officeDocument/2006/relationships" r:id="rId1"/>
          <a:extLst>
            <a:ext uri="{FF2B5EF4-FFF2-40B4-BE49-F238E27FC236}">
              <a16:creationId xmlns:a16="http://schemas.microsoft.com/office/drawing/2014/main" id="{33F33C5D-8A79-46E3-8593-DA11870970CD}"/>
            </a:ext>
          </a:extLst>
        </xdr:cNvPr>
        <xdr:cNvSpPr/>
      </xdr:nvSpPr>
      <xdr:spPr>
        <a:xfrm rot="10800000">
          <a:off x="9925050" y="838200"/>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0</xdr:row>
      <xdr:rowOff>38100</xdr:rowOff>
    </xdr:from>
    <xdr:to>
      <xdr:col>1</xdr:col>
      <xdr:colOff>933450</xdr:colOff>
      <xdr:row>3</xdr:row>
      <xdr:rowOff>276225</xdr:rowOff>
    </xdr:to>
    <xdr:pic>
      <xdr:nvPicPr>
        <xdr:cNvPr id="2" name="2 Imagen" descr="D:\Lina Alape\2024\EJC-Escudo - ALTA.png">
          <a:extLst>
            <a:ext uri="{FF2B5EF4-FFF2-40B4-BE49-F238E27FC236}">
              <a16:creationId xmlns:a16="http://schemas.microsoft.com/office/drawing/2014/main" id="{D12C386E-F0EE-4D0E-A4E0-00AFDF0F80A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38100"/>
          <a:ext cx="885825" cy="1095375"/>
        </a:xfrm>
        <a:prstGeom prst="rect">
          <a:avLst/>
        </a:prstGeom>
        <a:noFill/>
        <a:ln>
          <a:noFill/>
        </a:ln>
      </xdr:spPr>
    </xdr:pic>
    <xdr:clientData/>
  </xdr:twoCellAnchor>
  <xdr:twoCellAnchor>
    <xdr:from>
      <xdr:col>3</xdr:col>
      <xdr:colOff>247650</xdr:colOff>
      <xdr:row>6</xdr:row>
      <xdr:rowOff>76200</xdr:rowOff>
    </xdr:from>
    <xdr:to>
      <xdr:col>3</xdr:col>
      <xdr:colOff>962025</xdr:colOff>
      <xdr:row>6</xdr:row>
      <xdr:rowOff>457199</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7D949420-224B-462B-9E6A-2EDF4F951E71}"/>
            </a:ext>
          </a:extLst>
        </xdr:cNvPr>
        <xdr:cNvSpPr/>
      </xdr:nvSpPr>
      <xdr:spPr>
        <a:xfrm rot="10800000">
          <a:off x="3162300" y="1724025"/>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0</xdr:row>
      <xdr:rowOff>0</xdr:rowOff>
    </xdr:from>
    <xdr:to>
      <xdr:col>1</xdr:col>
      <xdr:colOff>1031422</xdr:colOff>
      <xdr:row>3</xdr:row>
      <xdr:rowOff>268859</xdr:rowOff>
    </xdr:to>
    <xdr:pic>
      <xdr:nvPicPr>
        <xdr:cNvPr id="2" name="2 Imagen" descr="D:\Lina Alape\2024\EJC-Escudo - ALTA.png">
          <a:extLst>
            <a:ext uri="{FF2B5EF4-FFF2-40B4-BE49-F238E27FC236}">
              <a16:creationId xmlns:a16="http://schemas.microsoft.com/office/drawing/2014/main" id="{7A85A25D-8AC9-4476-BE6E-EF318533486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525" y="0"/>
          <a:ext cx="993322" cy="1126109"/>
        </a:xfrm>
        <a:prstGeom prst="rect">
          <a:avLst/>
        </a:prstGeom>
        <a:noFill/>
        <a:ln>
          <a:noFill/>
        </a:ln>
      </xdr:spPr>
    </xdr:pic>
    <xdr:clientData/>
  </xdr:twoCellAnchor>
  <xdr:twoCellAnchor>
    <xdr:from>
      <xdr:col>3</xdr:col>
      <xdr:colOff>257175</xdr:colOff>
      <xdr:row>6</xdr:row>
      <xdr:rowOff>57150</xdr:rowOff>
    </xdr:from>
    <xdr:to>
      <xdr:col>3</xdr:col>
      <xdr:colOff>971550</xdr:colOff>
      <xdr:row>6</xdr:row>
      <xdr:rowOff>438149</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D7F2BCC7-5BDA-4434-85C2-0DE51D19CBD5}"/>
            </a:ext>
          </a:extLst>
        </xdr:cNvPr>
        <xdr:cNvSpPr/>
      </xdr:nvSpPr>
      <xdr:spPr>
        <a:xfrm rot="10800000">
          <a:off x="3171825" y="1704975"/>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342900</xdr:colOff>
      <xdr:row>0</xdr:row>
      <xdr:rowOff>0</xdr:rowOff>
    </xdr:from>
    <xdr:to>
      <xdr:col>1</xdr:col>
      <xdr:colOff>971550</xdr:colOff>
      <xdr:row>3</xdr:row>
      <xdr:rowOff>238125</xdr:rowOff>
    </xdr:to>
    <xdr:pic>
      <xdr:nvPicPr>
        <xdr:cNvPr id="2" name="2 Imagen" descr="D:\Lina Alape\2024\EJC-Escudo - ALTA.png">
          <a:extLst>
            <a:ext uri="{FF2B5EF4-FFF2-40B4-BE49-F238E27FC236}">
              <a16:creationId xmlns:a16="http://schemas.microsoft.com/office/drawing/2014/main" id="{D1A45422-B60C-44B7-9ED9-3A0D0F41EC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900" y="0"/>
          <a:ext cx="981075" cy="1095375"/>
        </a:xfrm>
        <a:prstGeom prst="rect">
          <a:avLst/>
        </a:prstGeom>
        <a:noFill/>
        <a:ln>
          <a:noFill/>
        </a:ln>
      </xdr:spPr>
    </xdr:pic>
    <xdr:clientData/>
  </xdr:twoCellAnchor>
  <xdr:twoCellAnchor>
    <xdr:from>
      <xdr:col>3</xdr:col>
      <xdr:colOff>266700</xdr:colOff>
      <xdr:row>6</xdr:row>
      <xdr:rowOff>76200</xdr:rowOff>
    </xdr:from>
    <xdr:to>
      <xdr:col>3</xdr:col>
      <xdr:colOff>981075</xdr:colOff>
      <xdr:row>6</xdr:row>
      <xdr:rowOff>457199</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24345B19-D4B4-451D-A05E-1FFA543D42FF}"/>
            </a:ext>
          </a:extLst>
        </xdr:cNvPr>
        <xdr:cNvSpPr/>
      </xdr:nvSpPr>
      <xdr:spPr>
        <a:xfrm rot="10800000">
          <a:off x="3181350" y="1724025"/>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0</xdr:rowOff>
    </xdr:from>
    <xdr:to>
      <xdr:col>1</xdr:col>
      <xdr:colOff>1025525</xdr:colOff>
      <xdr:row>3</xdr:row>
      <xdr:rowOff>238125</xdr:rowOff>
    </xdr:to>
    <xdr:pic>
      <xdr:nvPicPr>
        <xdr:cNvPr id="4" name="2 Imagen" descr="D:\Lina Alape\2024\EJC-Escudo - ALTA.png">
          <a:extLst>
            <a:ext uri="{FF2B5EF4-FFF2-40B4-BE49-F238E27FC236}">
              <a16:creationId xmlns:a16="http://schemas.microsoft.com/office/drawing/2014/main" id="{3CC118B4-541E-4CCE-9674-27A6B469A8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6875" y="0"/>
          <a:ext cx="977900" cy="1095375"/>
        </a:xfrm>
        <a:prstGeom prst="rect">
          <a:avLst/>
        </a:prstGeom>
        <a:noFill/>
        <a:ln>
          <a:noFill/>
        </a:ln>
      </xdr:spPr>
    </xdr:pic>
    <xdr:clientData/>
  </xdr:twoCellAnchor>
  <xdr:twoCellAnchor>
    <xdr:from>
      <xdr:col>3</xdr:col>
      <xdr:colOff>254000</xdr:colOff>
      <xdr:row>6</xdr:row>
      <xdr:rowOff>63500</xdr:rowOff>
    </xdr:from>
    <xdr:to>
      <xdr:col>3</xdr:col>
      <xdr:colOff>968375</xdr:colOff>
      <xdr:row>6</xdr:row>
      <xdr:rowOff>444499</xdr:rowOff>
    </xdr:to>
    <xdr:sp macro="" textlink="">
      <xdr:nvSpPr>
        <xdr:cNvPr id="5" name="Flecha derecha 3">
          <a:hlinkClick xmlns:r="http://schemas.openxmlformats.org/officeDocument/2006/relationships" r:id="rId2"/>
          <a:extLst>
            <a:ext uri="{FF2B5EF4-FFF2-40B4-BE49-F238E27FC236}">
              <a16:creationId xmlns:a16="http://schemas.microsoft.com/office/drawing/2014/main" id="{ACD58FD7-E2ED-4486-B956-D0FE15A12A16}"/>
            </a:ext>
          </a:extLst>
        </xdr:cNvPr>
        <xdr:cNvSpPr/>
      </xdr:nvSpPr>
      <xdr:spPr>
        <a:xfrm rot="10800000">
          <a:off x="3159125" y="1714500"/>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1</xdr:col>
      <xdr:colOff>1021897</xdr:colOff>
      <xdr:row>3</xdr:row>
      <xdr:rowOff>268859</xdr:rowOff>
    </xdr:to>
    <xdr:pic>
      <xdr:nvPicPr>
        <xdr:cNvPr id="2" name="2 Imagen" descr="D:\Lina Alape\2024\EJC-Escudo - ALTA.png">
          <a:extLst>
            <a:ext uri="{FF2B5EF4-FFF2-40B4-BE49-F238E27FC236}">
              <a16:creationId xmlns:a16="http://schemas.microsoft.com/office/drawing/2014/main" id="{3185D0F1-CE5D-435E-962D-100DE40E187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993322" cy="1126109"/>
        </a:xfrm>
        <a:prstGeom prst="rect">
          <a:avLst/>
        </a:prstGeom>
        <a:noFill/>
        <a:ln>
          <a:noFill/>
        </a:ln>
      </xdr:spPr>
    </xdr:pic>
    <xdr:clientData/>
  </xdr:twoCellAnchor>
  <xdr:twoCellAnchor>
    <xdr:from>
      <xdr:col>3</xdr:col>
      <xdr:colOff>228600</xdr:colOff>
      <xdr:row>6</xdr:row>
      <xdr:rowOff>47625</xdr:rowOff>
    </xdr:from>
    <xdr:to>
      <xdr:col>3</xdr:col>
      <xdr:colOff>942975</xdr:colOff>
      <xdr:row>6</xdr:row>
      <xdr:rowOff>428624</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A4D3C33A-41A3-4DA5-B59D-9788E00F09F4}"/>
            </a:ext>
          </a:extLst>
        </xdr:cNvPr>
        <xdr:cNvSpPr/>
      </xdr:nvSpPr>
      <xdr:spPr>
        <a:xfrm rot="10800000">
          <a:off x="3143250" y="1695450"/>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31750</xdr:colOff>
      <xdr:row>0</xdr:row>
      <xdr:rowOff>0</xdr:rowOff>
    </xdr:from>
    <xdr:to>
      <xdr:col>1</xdr:col>
      <xdr:colOff>1025072</xdr:colOff>
      <xdr:row>3</xdr:row>
      <xdr:rowOff>268859</xdr:rowOff>
    </xdr:to>
    <xdr:pic>
      <xdr:nvPicPr>
        <xdr:cNvPr id="6" name="2 Imagen" descr="D:\Lina Alape\2024\EJC-Escudo - ALTA.png">
          <a:extLst>
            <a:ext uri="{FF2B5EF4-FFF2-40B4-BE49-F238E27FC236}">
              <a16:creationId xmlns:a16="http://schemas.microsoft.com/office/drawing/2014/main" id="{98FA730E-498F-4A3E-AA7A-A517ECED633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993322" cy="1126109"/>
        </a:xfrm>
        <a:prstGeom prst="rect">
          <a:avLst/>
        </a:prstGeom>
        <a:noFill/>
        <a:ln>
          <a:noFill/>
        </a:ln>
      </xdr:spPr>
    </xdr:pic>
    <xdr:clientData/>
  </xdr:twoCellAnchor>
  <xdr:twoCellAnchor>
    <xdr:from>
      <xdr:col>3</xdr:col>
      <xdr:colOff>269875</xdr:colOff>
      <xdr:row>6</xdr:row>
      <xdr:rowOff>47625</xdr:rowOff>
    </xdr:from>
    <xdr:to>
      <xdr:col>3</xdr:col>
      <xdr:colOff>984250</xdr:colOff>
      <xdr:row>6</xdr:row>
      <xdr:rowOff>428624</xdr:rowOff>
    </xdr:to>
    <xdr:sp macro="" textlink="">
      <xdr:nvSpPr>
        <xdr:cNvPr id="7" name="Flecha derecha 3">
          <a:hlinkClick xmlns:r="http://schemas.openxmlformats.org/officeDocument/2006/relationships" r:id="rId2"/>
          <a:extLst>
            <a:ext uri="{FF2B5EF4-FFF2-40B4-BE49-F238E27FC236}">
              <a16:creationId xmlns:a16="http://schemas.microsoft.com/office/drawing/2014/main" id="{436930E7-2670-4377-B645-5655532B02B8}"/>
            </a:ext>
          </a:extLst>
        </xdr:cNvPr>
        <xdr:cNvSpPr/>
      </xdr:nvSpPr>
      <xdr:spPr>
        <a:xfrm rot="10800000">
          <a:off x="3175000" y="1698625"/>
          <a:ext cx="714375" cy="3809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1/COPER%20-%20Talento%20Humano/Gesti&#243;n/Corregidos/FO-CEDE5-DIGEC-487%20Admi%20de%20Riesgo%20de%20Gesti&#243;n%20V.%2013%20T.%20Humano%20CEDE1%20Riesgo%20Legiti.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10/Gesti&#243;n/CORREGIDO/FO-CEDE5-DIGEC-487%20Administraci&#243;n%20de%20Riesgos%20de%20Gesti&#243;n%20LEGITIMIDAD%20INGENIEROS%20CEDE10%20OK.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11/gesti&#243;n/FO-CEDE5-DIGEC-487%20Administraci&#243;n%20de%20Riesgos%20de%20Gesti&#243;n%20V.%2013%20CEDE1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AYG/Gesti&#243;n/LEGITIMIDAD%20Y%20PROCESO%202025%20G.D..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DIRIE/Corregido/FO-CEDE5-DIGEC-487%20Administraci&#243;n%20de%20Riesgos%20de%20Gesti&#243;n%20V.%2013%20DIRIE%202025.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DICOE/FO-CEDE5-DIGEC-487%20Administraci&#243;n%20de%20Riesgos%20de%20Gesti&#243;n%20V.%2013%20FINAL%20ok.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OFIP/Gesti&#243;n/4.%20Gesti&#243;n%20Presupuestal%20FO-CEDE5-DIGEC-487%20Administraci&#243;n%20de%20Riesgos%20de%20Gesti&#243;n%20veris&#243;n%20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IGE/Gesti&#243;n/corregidos/FO-CEDE5-DIGEC-487%20Administraci&#243;n%20de%20Riesgos%20de%20Gesti&#243;n%20V.%2013%20CEIGE.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DANTE/Gesti&#243;n/Correci&#243;n/2.%20Riesgos%20de%20Gesti&#243;n%20-%202025%20-%20DANTE%20Final.xlsx"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2.%20Riesgos%20de%20Gesti&#243;n%20-%202025%20-%20DANTE%20-%20SEGUNDO.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DAVAA/LEGITIMIDAD/FO-CEDE5-DIGEC-487%20Administracion%20de%20riesgo%20legitimidad%20DAVAA%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3/GESTION/correciones/FO-CEDE5-DIGEC-487%20Administraci&#243;n%20de%20Riesgos%20de%20Gesti&#243;n%20V.%2013%20CEDE3%202025%20V3.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9/Gesti&#243;n/FO-CEDE5-DIGEC-487%20Administraci&#243;n%20de%20Riesgos%20de%20Gesti&#243;n%20V.%2013%202025---%2012%20Diciembre%20del%202024%20Acci&#243;n%20Integr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4/Gesti&#243;n/corregido/FO-CEDE5-DIGEC-487%20Riesgos%20de%20Gesti&#243;n%20CEDE4%20PL%20PARCIAL%2014-01-2025%20(V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OADE/Gesti&#243;n/CORREGIDO/FO-CEDE5-DIGEC-487%20Administraci&#243;n%20de%20Riesgos%20de%20Gesti&#243;n%20V.%2013%20-%20COADE%2024-01-202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5/PLANEACION%20ESTRATEGICA/Corregido/RIESGO%20PROPUESTO%202025%20PLANEACION%20ESTRATEGIC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5/DIGEC/Definitivo/FO-CEDE5-DIGEC-487%20Administraci&#243;n%20de%20Riesgos%20de%20Gesti&#243;n%20V.%2013%20-%20DIGEC%2023-12-202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6/Gesti&#243;n/corregido/FO-CEDE5-DIGEC-487%20Administraci&#243;n%20de%20Riesgos%20de%20Gesti&#243;n%20ok.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7/Gesti&#243;n/CORREGIDOS/FO-CEDE5-DIGEC-487%20Administraci&#243;n%20de%20Riesgos%20de%20Gesti&#243;n%20V.%2013%20DIPED%20-%20DIEDU%202025%20(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8/Gesti&#243;n/Copia%20de%20FO-CEDE5-DIGEC-487%20Administraci&#243;n%20de%20Riesgos%20de%20Gesti&#243;n%20V.%2013(6)-%20CEDE8.%20V%202.%20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10" refreshError="1"/>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Valoración controles"/>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10" refreshError="1"/>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FRECUENCIA DE RIESGO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sheetData sheetId="12">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 "/>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row r="112">
          <cell r="C112">
            <v>252</v>
          </cell>
        </row>
        <row r="153">
          <cell r="C153">
            <v>5012</v>
          </cell>
        </row>
        <row r="196">
          <cell r="C196">
            <v>174</v>
          </cell>
        </row>
        <row r="237">
          <cell r="C237">
            <v>12</v>
          </cell>
        </row>
      </sheetData>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refreshError="1"/>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égico"/>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1"/>
      <sheetData sheetId="12">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refreshError="1"/>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B1:O24"/>
  <sheetViews>
    <sheetView showGridLines="0" tabSelected="1" workbookViewId="0">
      <selection activeCell="V2" sqref="V2"/>
    </sheetView>
  </sheetViews>
  <sheetFormatPr baseColWidth="10" defaultColWidth="9.140625" defaultRowHeight="15" x14ac:dyDescent="0.25"/>
  <cols>
    <col min="1" max="1" width="3.28515625" customWidth="1"/>
    <col min="14" max="14" width="32.42578125" style="6" bestFit="1" customWidth="1"/>
    <col min="15" max="15" width="16.7109375" customWidth="1"/>
  </cols>
  <sheetData>
    <row r="1" spans="2:15" ht="15.75" thickBot="1" x14ac:dyDescent="0.3"/>
    <row r="2" spans="2:15" ht="109.5" customHeight="1" thickBot="1" x14ac:dyDescent="0.3">
      <c r="B2" s="130" t="s">
        <v>0</v>
      </c>
      <c r="C2" s="131"/>
      <c r="D2" s="131"/>
      <c r="E2" s="131"/>
      <c r="F2" s="131"/>
      <c r="G2" s="131"/>
      <c r="H2" s="131"/>
      <c r="I2" s="131"/>
      <c r="J2" s="131"/>
      <c r="K2" s="131"/>
      <c r="L2" s="131"/>
      <c r="M2" s="131"/>
      <c r="N2" s="132"/>
    </row>
    <row r="3" spans="2:15" ht="15.75" thickBot="1" x14ac:dyDescent="0.3">
      <c r="B3" s="133" t="s">
        <v>188</v>
      </c>
      <c r="C3" s="134"/>
      <c r="D3" s="134"/>
      <c r="E3" s="134"/>
      <c r="F3" s="134"/>
      <c r="G3" s="134"/>
      <c r="H3" s="134"/>
      <c r="I3" s="134"/>
      <c r="J3" s="134"/>
      <c r="K3" s="134"/>
      <c r="L3" s="134"/>
      <c r="M3" s="134"/>
      <c r="N3" s="135"/>
      <c r="O3" s="122"/>
    </row>
    <row r="4" spans="2:15" ht="15.75" thickBot="1" x14ac:dyDescent="0.3">
      <c r="B4" s="1" t="s">
        <v>1</v>
      </c>
      <c r="C4" s="133" t="s">
        <v>2</v>
      </c>
      <c r="D4" s="134"/>
      <c r="E4" s="134"/>
      <c r="F4" s="134"/>
      <c r="G4" s="134"/>
      <c r="H4" s="134"/>
      <c r="I4" s="134"/>
      <c r="J4" s="134"/>
      <c r="K4" s="134"/>
      <c r="L4" s="134"/>
      <c r="M4" s="135"/>
      <c r="N4" s="7" t="s">
        <v>3</v>
      </c>
      <c r="O4" s="123"/>
    </row>
    <row r="5" spans="2:15" ht="46.5" customHeight="1" x14ac:dyDescent="0.25">
      <c r="B5" s="34">
        <v>1</v>
      </c>
      <c r="C5" s="136" t="s">
        <v>754</v>
      </c>
      <c r="D5" s="137"/>
      <c r="E5" s="137"/>
      <c r="F5" s="137"/>
      <c r="G5" s="137"/>
      <c r="H5" s="137"/>
      <c r="I5" s="137"/>
      <c r="J5" s="137"/>
      <c r="K5" s="137"/>
      <c r="L5" s="137"/>
      <c r="M5" s="138"/>
      <c r="N5" s="50" t="s">
        <v>9</v>
      </c>
      <c r="O5" s="5"/>
    </row>
    <row r="6" spans="2:15" ht="48.75" customHeight="1" x14ac:dyDescent="0.25">
      <c r="B6" s="3">
        <v>2</v>
      </c>
      <c r="C6" s="119" t="s">
        <v>192</v>
      </c>
      <c r="D6" s="120"/>
      <c r="E6" s="120"/>
      <c r="F6" s="120"/>
      <c r="G6" s="120"/>
      <c r="H6" s="120"/>
      <c r="I6" s="120"/>
      <c r="J6" s="120"/>
      <c r="K6" s="120"/>
      <c r="L6" s="120"/>
      <c r="M6" s="121"/>
      <c r="N6" s="51" t="s">
        <v>8</v>
      </c>
      <c r="O6" s="4"/>
    </row>
    <row r="7" spans="2:15" ht="45.75" customHeight="1" x14ac:dyDescent="0.25">
      <c r="B7" s="3">
        <v>3</v>
      </c>
      <c r="C7" s="119" t="s">
        <v>193</v>
      </c>
      <c r="D7" s="120"/>
      <c r="E7" s="120"/>
      <c r="F7" s="120"/>
      <c r="G7" s="120"/>
      <c r="H7" s="120"/>
      <c r="I7" s="120"/>
      <c r="J7" s="120"/>
      <c r="K7" s="120"/>
      <c r="L7" s="120"/>
      <c r="M7" s="121"/>
      <c r="N7" s="52" t="s">
        <v>21</v>
      </c>
      <c r="O7" s="4"/>
    </row>
    <row r="8" spans="2:15" ht="41.25" customHeight="1" x14ac:dyDescent="0.25">
      <c r="B8" s="2">
        <v>4</v>
      </c>
      <c r="C8" s="119" t="s">
        <v>756</v>
      </c>
      <c r="D8" s="120"/>
      <c r="E8" s="120"/>
      <c r="F8" s="120"/>
      <c r="G8" s="120"/>
      <c r="H8" s="120"/>
      <c r="I8" s="120"/>
      <c r="J8" s="120"/>
      <c r="K8" s="120"/>
      <c r="L8" s="120"/>
      <c r="M8" s="121"/>
      <c r="N8" s="53" t="s">
        <v>11</v>
      </c>
      <c r="O8" s="4"/>
    </row>
    <row r="9" spans="2:15" ht="48.75" customHeight="1" x14ac:dyDescent="0.25">
      <c r="B9" s="3">
        <v>5</v>
      </c>
      <c r="C9" s="127" t="s">
        <v>757</v>
      </c>
      <c r="D9" s="128"/>
      <c r="E9" s="128"/>
      <c r="F9" s="128"/>
      <c r="G9" s="128"/>
      <c r="H9" s="128"/>
      <c r="I9" s="128"/>
      <c r="J9" s="128"/>
      <c r="K9" s="128"/>
      <c r="L9" s="128"/>
      <c r="M9" s="129"/>
      <c r="N9" s="53" t="s">
        <v>4</v>
      </c>
      <c r="O9" s="4"/>
    </row>
    <row r="10" spans="2:15" ht="44.25" customHeight="1" x14ac:dyDescent="0.25">
      <c r="B10" s="3">
        <v>6</v>
      </c>
      <c r="C10" s="119" t="s">
        <v>194</v>
      </c>
      <c r="D10" s="120"/>
      <c r="E10" s="120"/>
      <c r="F10" s="120"/>
      <c r="G10" s="120"/>
      <c r="H10" s="120"/>
      <c r="I10" s="120"/>
      <c r="J10" s="120"/>
      <c r="K10" s="120"/>
      <c r="L10" s="120"/>
      <c r="M10" s="121"/>
      <c r="N10" s="53" t="s">
        <v>13</v>
      </c>
      <c r="O10" s="4"/>
    </row>
    <row r="11" spans="2:15" ht="53.25" customHeight="1" x14ac:dyDescent="0.25">
      <c r="B11" s="2">
        <v>7</v>
      </c>
      <c r="C11" s="119" t="s">
        <v>194</v>
      </c>
      <c r="D11" s="120"/>
      <c r="E11" s="120"/>
      <c r="F11" s="120"/>
      <c r="G11" s="120"/>
      <c r="H11" s="120"/>
      <c r="I11" s="120"/>
      <c r="J11" s="120"/>
      <c r="K11" s="120"/>
      <c r="L11" s="120"/>
      <c r="M11" s="121"/>
      <c r="N11" s="53" t="s">
        <v>189</v>
      </c>
      <c r="O11" s="4"/>
    </row>
    <row r="12" spans="2:15" ht="49.5" customHeight="1" x14ac:dyDescent="0.25">
      <c r="B12" s="3">
        <v>8</v>
      </c>
      <c r="C12" s="119" t="s">
        <v>195</v>
      </c>
      <c r="D12" s="120"/>
      <c r="E12" s="120"/>
      <c r="F12" s="120"/>
      <c r="G12" s="120"/>
      <c r="H12" s="120"/>
      <c r="I12" s="120"/>
      <c r="J12" s="120"/>
      <c r="K12" s="120"/>
      <c r="L12" s="120"/>
      <c r="M12" s="121"/>
      <c r="N12" s="52" t="s">
        <v>20</v>
      </c>
      <c r="O12" s="4"/>
    </row>
    <row r="13" spans="2:15" ht="50.25" customHeight="1" x14ac:dyDescent="0.25">
      <c r="B13" s="3">
        <v>9</v>
      </c>
      <c r="C13" s="119" t="s">
        <v>196</v>
      </c>
      <c r="D13" s="120"/>
      <c r="E13" s="120"/>
      <c r="F13" s="120"/>
      <c r="G13" s="120"/>
      <c r="H13" s="120"/>
      <c r="I13" s="120"/>
      <c r="J13" s="120"/>
      <c r="K13" s="120"/>
      <c r="L13" s="120"/>
      <c r="M13" s="121"/>
      <c r="N13" s="53" t="s">
        <v>190</v>
      </c>
      <c r="O13" s="4"/>
    </row>
    <row r="14" spans="2:15" ht="50.25" customHeight="1" x14ac:dyDescent="0.25">
      <c r="B14" s="2">
        <v>10</v>
      </c>
      <c r="C14" s="119" t="s">
        <v>197</v>
      </c>
      <c r="D14" s="120"/>
      <c r="E14" s="120"/>
      <c r="F14" s="120"/>
      <c r="G14" s="120"/>
      <c r="H14" s="120"/>
      <c r="I14" s="120"/>
      <c r="J14" s="120"/>
      <c r="K14" s="120"/>
      <c r="L14" s="120"/>
      <c r="M14" s="121"/>
      <c r="N14" s="53" t="s">
        <v>14</v>
      </c>
      <c r="O14" s="4"/>
    </row>
    <row r="15" spans="2:15" ht="50.25" customHeight="1" x14ac:dyDescent="0.25">
      <c r="B15" s="3">
        <v>11</v>
      </c>
      <c r="C15" s="119" t="s">
        <v>199</v>
      </c>
      <c r="D15" s="120"/>
      <c r="E15" s="120"/>
      <c r="F15" s="120"/>
      <c r="G15" s="120"/>
      <c r="H15" s="120"/>
      <c r="I15" s="120"/>
      <c r="J15" s="120"/>
      <c r="K15" s="120"/>
      <c r="L15" s="120"/>
      <c r="M15" s="121"/>
      <c r="N15" s="53" t="s">
        <v>5</v>
      </c>
      <c r="O15" s="4"/>
    </row>
    <row r="16" spans="2:15" ht="47.25" customHeight="1" x14ac:dyDescent="0.25">
      <c r="B16" s="3">
        <v>12</v>
      </c>
      <c r="C16" s="119" t="s">
        <v>758</v>
      </c>
      <c r="D16" s="120"/>
      <c r="E16" s="120"/>
      <c r="F16" s="120"/>
      <c r="G16" s="120"/>
      <c r="H16" s="120"/>
      <c r="I16" s="120"/>
      <c r="J16" s="120"/>
      <c r="K16" s="120"/>
      <c r="L16" s="120"/>
      <c r="M16" s="121"/>
      <c r="N16" s="52" t="s">
        <v>162</v>
      </c>
      <c r="O16" s="4"/>
    </row>
    <row r="17" spans="2:15" ht="44.25" customHeight="1" x14ac:dyDescent="0.25">
      <c r="B17" s="2">
        <v>13</v>
      </c>
      <c r="C17" s="119" t="s">
        <v>196</v>
      </c>
      <c r="D17" s="120"/>
      <c r="E17" s="120"/>
      <c r="F17" s="120"/>
      <c r="G17" s="120"/>
      <c r="H17" s="120"/>
      <c r="I17" s="120"/>
      <c r="J17" s="120"/>
      <c r="K17" s="120"/>
      <c r="L17" s="120"/>
      <c r="M17" s="121"/>
      <c r="N17" s="53" t="s">
        <v>10</v>
      </c>
      <c r="O17" s="4"/>
    </row>
    <row r="18" spans="2:15" ht="48.75" customHeight="1" x14ac:dyDescent="0.25">
      <c r="B18" s="3">
        <v>14</v>
      </c>
      <c r="C18" s="119" t="s">
        <v>759</v>
      </c>
      <c r="D18" s="120"/>
      <c r="E18" s="120"/>
      <c r="F18" s="120"/>
      <c r="G18" s="120"/>
      <c r="H18" s="120"/>
      <c r="I18" s="120"/>
      <c r="J18" s="120"/>
      <c r="K18" s="120"/>
      <c r="L18" s="120"/>
      <c r="M18" s="121"/>
      <c r="N18" s="53" t="s">
        <v>6</v>
      </c>
      <c r="O18" s="4"/>
    </row>
    <row r="19" spans="2:15" ht="47.25" customHeight="1" x14ac:dyDescent="0.25">
      <c r="B19" s="3">
        <v>15</v>
      </c>
      <c r="C19" s="119" t="s">
        <v>18</v>
      </c>
      <c r="D19" s="120"/>
      <c r="E19" s="120"/>
      <c r="F19" s="120"/>
      <c r="G19" s="120"/>
      <c r="H19" s="120"/>
      <c r="I19" s="120"/>
      <c r="J19" s="120"/>
      <c r="K19" s="120"/>
      <c r="L19" s="120"/>
      <c r="M19" s="121"/>
      <c r="N19" s="51" t="s">
        <v>15</v>
      </c>
      <c r="O19" s="4"/>
    </row>
    <row r="20" spans="2:15" ht="45" customHeight="1" x14ac:dyDescent="0.25">
      <c r="B20" s="2">
        <v>16</v>
      </c>
      <c r="C20" s="119" t="s">
        <v>755</v>
      </c>
      <c r="D20" s="120"/>
      <c r="E20" s="120"/>
      <c r="F20" s="120"/>
      <c r="G20" s="120"/>
      <c r="H20" s="120"/>
      <c r="I20" s="120"/>
      <c r="J20" s="120"/>
      <c r="K20" s="120"/>
      <c r="L20" s="120"/>
      <c r="M20" s="121"/>
      <c r="N20" s="51" t="s">
        <v>16</v>
      </c>
      <c r="O20" s="4"/>
    </row>
    <row r="21" spans="2:15" ht="48.75" customHeight="1" x14ac:dyDescent="0.25">
      <c r="B21" s="3">
        <v>17</v>
      </c>
      <c r="C21" s="119" t="s">
        <v>198</v>
      </c>
      <c r="D21" s="120"/>
      <c r="E21" s="120"/>
      <c r="F21" s="120"/>
      <c r="G21" s="120"/>
      <c r="H21" s="120"/>
      <c r="I21" s="120"/>
      <c r="J21" s="120"/>
      <c r="K21" s="120"/>
      <c r="L21" s="120"/>
      <c r="M21" s="121"/>
      <c r="N21" s="53" t="s">
        <v>7</v>
      </c>
      <c r="O21" s="4"/>
    </row>
    <row r="22" spans="2:15" ht="48.75" customHeight="1" x14ac:dyDescent="0.25">
      <c r="B22" s="3">
        <v>18</v>
      </c>
      <c r="C22" s="119" t="s">
        <v>19</v>
      </c>
      <c r="D22" s="120"/>
      <c r="E22" s="120"/>
      <c r="F22" s="120"/>
      <c r="G22" s="120"/>
      <c r="H22" s="120"/>
      <c r="I22" s="120"/>
      <c r="J22" s="120"/>
      <c r="K22" s="120"/>
      <c r="L22" s="120"/>
      <c r="M22" s="121"/>
      <c r="N22" s="51" t="s">
        <v>17</v>
      </c>
      <c r="O22" s="4"/>
    </row>
    <row r="23" spans="2:15" ht="54" customHeight="1" x14ac:dyDescent="0.25">
      <c r="B23" s="2">
        <v>19</v>
      </c>
      <c r="C23" s="119" t="s">
        <v>18</v>
      </c>
      <c r="D23" s="120"/>
      <c r="E23" s="120"/>
      <c r="F23" s="120"/>
      <c r="G23" s="120"/>
      <c r="H23" s="120"/>
      <c r="I23" s="120"/>
      <c r="J23" s="120"/>
      <c r="K23" s="120"/>
      <c r="L23" s="120"/>
      <c r="M23" s="121"/>
      <c r="N23" s="53" t="s">
        <v>12</v>
      </c>
      <c r="O23" s="4"/>
    </row>
    <row r="24" spans="2:15" ht="52.5" customHeight="1" thickBot="1" x14ac:dyDescent="0.3">
      <c r="B24" s="35">
        <v>20</v>
      </c>
      <c r="C24" s="124" t="s">
        <v>18</v>
      </c>
      <c r="D24" s="125"/>
      <c r="E24" s="125"/>
      <c r="F24" s="125"/>
      <c r="G24" s="125"/>
      <c r="H24" s="125"/>
      <c r="I24" s="125"/>
      <c r="J24" s="125"/>
      <c r="K24" s="125"/>
      <c r="L24" s="125"/>
      <c r="M24" s="126"/>
      <c r="N24" s="54" t="s">
        <v>191</v>
      </c>
      <c r="O24" s="36"/>
    </row>
  </sheetData>
  <sheetProtection algorithmName="SHA-512" hashValue="bzT3ItOkH9V7zNIhZdzN4TpMHsaVBkg9BdBxwXEEZKvh6crgfOXrHvfO9vU9DwwvsKu2hXkGykojVgYNbLut/A==" saltValue="gkOd2r0EzdZWgZ995UAOMg==" spinCount="100000" sheet="1" objects="1" scenarios="1"/>
  <autoFilter ref="B4:N24" xr:uid="{00000000-0009-0000-00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mergeCells count="24">
    <mergeCell ref="C14:M14"/>
    <mergeCell ref="C15:M15"/>
    <mergeCell ref="C13:M13"/>
    <mergeCell ref="B2:N2"/>
    <mergeCell ref="B3:N3"/>
    <mergeCell ref="C4:M4"/>
    <mergeCell ref="C5:M5"/>
    <mergeCell ref="C6:M6"/>
    <mergeCell ref="C16:M16"/>
    <mergeCell ref="C17:M17"/>
    <mergeCell ref="O3:O4"/>
    <mergeCell ref="C23:M23"/>
    <mergeCell ref="C24:M24"/>
    <mergeCell ref="C18:M18"/>
    <mergeCell ref="C19:M19"/>
    <mergeCell ref="C20:M20"/>
    <mergeCell ref="C12:M12"/>
    <mergeCell ref="C7:M7"/>
    <mergeCell ref="C8:M8"/>
    <mergeCell ref="C9:M9"/>
    <mergeCell ref="C10:M10"/>
    <mergeCell ref="C11:M11"/>
    <mergeCell ref="C21:M21"/>
    <mergeCell ref="C22:M22"/>
  </mergeCells>
  <conditionalFormatting sqref="N5:N24">
    <cfRule type="containsText" dxfId="5484" priority="1" operator="containsText" text="Bajo">
      <formula>NOT(ISERROR(SEARCH("Bajo",N5)))</formula>
    </cfRule>
    <cfRule type="containsText" dxfId="5483" priority="2" operator="containsText" text="Moderado">
      <formula>NOT(ISERROR(SEARCH("Moderado",N5)))</formula>
    </cfRule>
    <cfRule type="containsText" dxfId="5482" priority="3" operator="containsText" text="Alto">
      <formula>NOT(ISERROR(SEARCH("Alto",N5)))</formula>
    </cfRule>
    <cfRule type="containsText" dxfId="5481" priority="4" operator="containsText" text="Extremo">
      <formula>NOT(ISERROR(SEARCH("Extremo",N5)))</formula>
    </cfRule>
  </conditionalFormatting>
  <pageMargins left="0.7" right="0.7" top="0.75" bottom="0.75" header="0.3" footer="0.3"/>
  <pageSetup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845A8-8A33-4904-BD50-8413B33BB3F4}">
  <dimension ref="A1:BM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938</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939</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940</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9.75" hidden="1" customHeight="1" x14ac:dyDescent="0.25">
      <c r="A11" s="207" t="s">
        <v>69</v>
      </c>
      <c r="B11" s="209" t="s">
        <v>941</v>
      </c>
      <c r="C11" s="212" t="s">
        <v>942</v>
      </c>
      <c r="D11" s="214" t="s">
        <v>71</v>
      </c>
      <c r="E11" s="214" t="s">
        <v>943</v>
      </c>
      <c r="F11" s="214" t="s">
        <v>944</v>
      </c>
      <c r="G11" s="242" t="str">
        <f>+CONCATENATE(D11," ",E11," ",F11)</f>
        <v>Posibilidad de Afectación Reputacional por la inadecuada  articulación de los lineamientos y directrices del Subsistema de Educación de la Fuerza, debido a la falta de conocimiento del personal militar designados al proceso de Gestión Educación Militar.</v>
      </c>
      <c r="H11" s="214" t="s">
        <v>103</v>
      </c>
      <c r="I11" s="226">
        <v>36</v>
      </c>
      <c r="J11" s="234" t="str">
        <f>IF(I11&lt;=0,"",IF(I11&lt;=3,"Muy Baja",IF(I11&lt;=34,"Baja",IF(I11&lt;=600,"Media",IF(I11&lt;=6000,"Alta","Muy Alta")))))</f>
        <v>Media</v>
      </c>
      <c r="K11" s="236">
        <f>IF(J11="","",IF(J11="Muy Baja",0.2,IF(J11="Baja",0.4,IF(J11="Media",0.6,IF(J11="Alta",0.8,IF(J11="Muy Alta",1,))))))</f>
        <v>0.6</v>
      </c>
      <c r="L11" s="233" t="s">
        <v>801</v>
      </c>
      <c r="M11" s="233" t="str">
        <f>IF(NOT(ISERROR(MATCH(L11,'[8]Tabla Impacto'!$B$221:$B$223,0))),'[8]Tabla Impacto'!$F$223,L11)</f>
        <v xml:space="preserve">     El riesgo afecta la imagen de la entidad internamente, de conocimiento general, nivel interno, de junta directiva y accionistas y/o de proveedores</v>
      </c>
      <c r="N11" s="234" t="str">
        <f>IF(OR(M11='[8]Tabla Impacto'!$C$11,M11='[8]Tabla Impacto'!$D$11),"Leve",IF(OR(M11='[8]Tabla Impacto'!$C$12,M11='[8]Tabla Impacto'!$D$12),"Menor",IF(OR(M11='[8]Tabla Impacto'!$C$13,M11='[8]Tabla Impacto'!$D$13),"Moderado",IF(OR(M11='[8]Tabla Impacto'!$C$14,M11='[8]Tabla Impacto'!$D$14),"Mayor",IF(OR(M11='[8]Tabla Impacto'!$C$15,M11='[8]Tabla Impacto'!$D$15),"Catastrófico","")))))</f>
        <v/>
      </c>
      <c r="O11" s="236" t="str">
        <f>IF(N11="","",IF(N11="Leve",0.2,IF(N11="Menor",0.4,IF(N11="Moderado",0.6,IF(N11="Mayor",0.8,IF(N11="Catastrófico",1,))))))</f>
        <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
      </c>
      <c r="Q11" s="16" t="s">
        <v>179</v>
      </c>
      <c r="R11" s="92" t="s">
        <v>945</v>
      </c>
      <c r="S11" s="92" t="s">
        <v>946</v>
      </c>
      <c r="T11" s="92" t="s">
        <v>947</v>
      </c>
      <c r="U11" s="99" t="str">
        <f>+CONCATENATE(R11," ",S11," ",T11)</f>
        <v>El Director de Planeación Educación (DIPED),  verifica semestralmente el cumplimiento a las capacitaciones realizadas por la Dirección de Educación del Comando de Educación y Doctrina (CEDOC) a las Unidades del Subsistema de Educación sobre temas afines a la Educación, de acuerdo a la Directivas Permanentes aplicables del proceso de Gestión de Educación Militar,  con el propósito de garantizar que el conocimiento sea común dentro del proceso, de no realizarse la actividad, se debe reprogramar, dejando como soporte de la verificación un informe.</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94" t="s">
        <v>77</v>
      </c>
      <c r="AA11" s="94" t="s">
        <v>78</v>
      </c>
      <c r="AB11" s="94" t="s">
        <v>79</v>
      </c>
      <c r="AC11" s="20">
        <f>IFERROR(IF(V11="Probabilidad",(K11-(+K11*Y11)),IF(V11="Impacto",K11,"")),"")</f>
        <v>0.36</v>
      </c>
      <c r="AD11" s="240" t="str">
        <f>IFERROR(LOOKUP(LOOKUP(2,1/(AC11:AC17&lt;&gt;""),AC11:AC17),'[8]Opciones Tratamiento'!$I$2:$I$6,'[8]Opciones Tratamiento'!$J$2:$J$6),"")</f>
        <v>Muy Baja</v>
      </c>
      <c r="AE11" s="21">
        <f>+AC11</f>
        <v>0.36</v>
      </c>
      <c r="AF11" s="240" t="str">
        <f>IFERROR(LOOKUP(LOOKUP(2,1/(AG11:AG17&lt;&gt;""),AG11:AG17),'[8]Opciones Tratamiento'!L2:M6),"")</f>
        <v/>
      </c>
      <c r="AG11" s="21" t="str">
        <f>IFERROR(IF(V11="Impacto",(O11-(+O11*Y11)),IF(V11="Probabilidad",O11,"")),"")</f>
        <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
      </c>
      <c r="AI11" s="224" t="s">
        <v>80</v>
      </c>
      <c r="AJ11" s="22"/>
      <c r="AK11" s="96" t="s">
        <v>225</v>
      </c>
      <c r="AL11" s="92"/>
      <c r="AM11" s="92"/>
      <c r="AN11" s="22"/>
      <c r="AO11" s="226" t="s">
        <v>81</v>
      </c>
      <c r="AP11" s="228" t="s">
        <v>960</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x14ac:dyDescent="0.25">
      <c r="A12" s="208"/>
      <c r="B12" s="210"/>
      <c r="C12" s="213"/>
      <c r="D12" s="215"/>
      <c r="E12" s="215"/>
      <c r="F12" s="215"/>
      <c r="G12" s="232"/>
      <c r="H12" s="215"/>
      <c r="I12" s="227"/>
      <c r="J12" s="235"/>
      <c r="K12" s="237"/>
      <c r="L12" s="221"/>
      <c r="M12" s="221"/>
      <c r="N12" s="235"/>
      <c r="O12" s="237"/>
      <c r="P12" s="239"/>
      <c r="Q12" s="97" t="s">
        <v>180</v>
      </c>
      <c r="R12" s="93" t="s">
        <v>948</v>
      </c>
      <c r="S12" s="93" t="s">
        <v>949</v>
      </c>
      <c r="T12" s="93" t="s">
        <v>950</v>
      </c>
      <c r="U12" s="98" t="str">
        <f t="shared" ref="U12:U17" si="0">+CONCATENATE(R12," ",S12," ",T12)</f>
        <v xml:space="preserve">El Director de Planeación Educación (DIPED),  verifica semestralmente la difusión del estado actual de las directivas y lineamientos emitidos por el proceso de Gestión de Educación Militar  a las Unidades del  Subsistema de Educación de la Fuerza, de acuerdo con la Circular No. 00001327 de 2020 del Departamento de Planeación (CEDE5),  con el fin de actualizar el conocimiento del personal que integra el proceso, de no realizar la actividad, se reprograma, dejando como soporte de la verificación un informe. </v>
      </c>
      <c r="V12" s="25" t="str">
        <f t="shared" ref="V12:V75" si="1">IF(OR(W12="Preventivo",W12="Detectivo"),"Probabilidad",IF(W12="Correctivo","Impacto",""))</f>
        <v>Probabilidad</v>
      </c>
      <c r="W12" s="95" t="s">
        <v>75</v>
      </c>
      <c r="X12" s="95" t="s">
        <v>76</v>
      </c>
      <c r="Y12" s="26" t="str">
        <f t="shared" ref="Y12" si="2">IF(AND(W12="Preventivo",X12="Automático"),"50%",IF(AND(W12="Preventivo",X12="Manual"),"40%",IF(AND(W12="Detectivo",X12="Automático"),"40%",IF(AND(W12="Detectivo",X12="Manual"),"30%",IF(AND(W12="Correctivo",X12="Automático"),"35%",IF(AND(W12="Correctivo",X12="Manual"),"25%",""))))))</f>
        <v>40%</v>
      </c>
      <c r="Z12" s="95" t="s">
        <v>77</v>
      </c>
      <c r="AA12" s="95" t="s">
        <v>78</v>
      </c>
      <c r="AB12" s="95" t="s">
        <v>79</v>
      </c>
      <c r="AC12" s="27">
        <f>IFERROR(IF(AND(V11="Probabilidad",V12="Probabilidad"),(AE11-(+AE11*Y12)),IF(V12="Probabilidad",(K11-(+K11*Y12)),IF(V12="Impacto",AE11,""))),"")</f>
        <v>0.216</v>
      </c>
      <c r="AD12" s="241"/>
      <c r="AE12" s="28">
        <f t="shared" ref="AE12" si="3">+AC12</f>
        <v>0.216</v>
      </c>
      <c r="AF12" s="241"/>
      <c r="AG12" s="28" t="str">
        <f>IFERROR(IF(AND(V11="Impacto",V12="Impacto"),(AG11-(+AG11*Y12)),IF(V12="Impacto",(O11-(+O11*Y12)),IF(V12="Probabilidad",AG11,""))),"")</f>
        <v/>
      </c>
      <c r="AH12" s="223"/>
      <c r="AI12" s="225"/>
      <c r="AJ12" s="29"/>
      <c r="AK12" s="97"/>
      <c r="AL12" s="93"/>
      <c r="AM12" s="93"/>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hidden="1" customHeight="1" x14ac:dyDescent="0.25">
      <c r="A13" s="208"/>
      <c r="B13" s="210"/>
      <c r="C13" s="213"/>
      <c r="D13" s="215"/>
      <c r="E13" s="215"/>
      <c r="F13" s="215"/>
      <c r="G13" s="232"/>
      <c r="H13" s="215"/>
      <c r="I13" s="227"/>
      <c r="J13" s="235"/>
      <c r="K13" s="237"/>
      <c r="L13" s="221"/>
      <c r="M13" s="221"/>
      <c r="N13" s="235"/>
      <c r="O13" s="237"/>
      <c r="P13" s="239"/>
      <c r="Q13" s="97" t="s">
        <v>181</v>
      </c>
      <c r="R13" s="93" t="s">
        <v>948</v>
      </c>
      <c r="S13" s="93" t="s">
        <v>951</v>
      </c>
      <c r="T13" s="93" t="s">
        <v>952</v>
      </c>
      <c r="U13" s="98" t="str">
        <f t="shared" si="0"/>
        <v>El Director de Planeación Educación (DIPED),   verifica semestralmente el conocimiento de las directivas y lineamientos emitidos al Subsistema de Educación de la Fuerza, de acuerdo con la Circular No. 00001327 de 2020 del Departamento de Planeación (CEDE5),  con el fin de realizar seguimiento al conocimiento del personal que integra el proceso, de no realizarse la actividad se reprograma, dejando como soporte de la verificación un informe.</v>
      </c>
      <c r="V13" s="25" t="str">
        <f t="shared" si="1"/>
        <v>Probabilidad</v>
      </c>
      <c r="W13" s="95" t="s">
        <v>75</v>
      </c>
      <c r="X13" s="95" t="s">
        <v>76</v>
      </c>
      <c r="Y13" s="26" t="str">
        <f>IF(AND(W13="Preventivo",X13="Automático"),"50%",IF(AND(W13="Preventivo",X13="Manual"),"40%",IF(AND(W13="Detectivo",X13="Automático"),"40%",IF(AND(W13="Detectivo",X13="Manual"),"30%",IF(AND(W13="Correctivo",X13="Automático"),"35%",IF(AND(W13="Correctivo",X13="Manual"),"25%",""))))))</f>
        <v>40%</v>
      </c>
      <c r="Z13" s="95" t="s">
        <v>77</v>
      </c>
      <c r="AA13" s="95" t="s">
        <v>78</v>
      </c>
      <c r="AB13" s="95" t="s">
        <v>79</v>
      </c>
      <c r="AC13" s="27">
        <f>IFERROR(IF(AND(V11="Probabilidad",V12="Probabilidad",V13="Probabilidad"),(AE12-(+AE12*Y13)),IF(V13="Probabilidad",(K11-(+K11*Y13)),IF(V13="Impacto",AE12,""))),"")</f>
        <v>0.12959999999999999</v>
      </c>
      <c r="AD13" s="241"/>
      <c r="AE13" s="28">
        <f>+AC13</f>
        <v>0.12959999999999999</v>
      </c>
      <c r="AF13" s="241"/>
      <c r="AG13" s="28" t="str">
        <f>IFERROR(IF(AND(V11="Impacto",V12="Impacto",V13="Impacto"),(AG12-(+AG12*Y13)),IF(V13="Impacto",(O11-(+O11*Y13)),IF(V13="Probabilidad",AG12,""))),"")</f>
        <v/>
      </c>
      <c r="AH13" s="223"/>
      <c r="AI13" s="225"/>
      <c r="AJ13" s="29"/>
      <c r="AK13" s="97"/>
      <c r="AL13" s="93"/>
      <c r="AM13" s="97"/>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thickBot="1" x14ac:dyDescent="0.3">
      <c r="A14" s="208"/>
      <c r="B14" s="210"/>
      <c r="C14" s="213"/>
      <c r="D14" s="215"/>
      <c r="E14" s="215"/>
      <c r="F14" s="215"/>
      <c r="G14" s="232"/>
      <c r="H14" s="215"/>
      <c r="I14" s="227"/>
      <c r="J14" s="235"/>
      <c r="K14" s="237"/>
      <c r="L14" s="221"/>
      <c r="M14" s="221"/>
      <c r="N14" s="235"/>
      <c r="O14" s="237"/>
      <c r="P14" s="239"/>
      <c r="Q14" s="97"/>
      <c r="R14" s="93"/>
      <c r="S14" s="93"/>
      <c r="T14" s="93"/>
      <c r="U14" s="98" t="str">
        <f t="shared" si="0"/>
        <v xml:space="preserve">  </v>
      </c>
      <c r="V14" s="25" t="str">
        <f t="shared" si="1"/>
        <v/>
      </c>
      <c r="W14" s="95"/>
      <c r="X14" s="95"/>
      <c r="Y14" s="26" t="str">
        <f t="shared" ref="Y14" si="4">IF(AND(W14="Preventivo",X14="Automático"),"50%",IF(AND(W14="Preventivo",X14="Manual"),"40%",IF(AND(W14="Detectivo",X14="Automático"),"40%",IF(AND(W14="Detectivo",X14="Manual"),"30%",IF(AND(W14="Correctivo",X14="Automático"),"35%",IF(AND(W14="Correctivo",X14="Manual"),"25%",""))))))</f>
        <v/>
      </c>
      <c r="Z14" s="95"/>
      <c r="AA14" s="95"/>
      <c r="AB14" s="95"/>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29"/>
      <c r="AK14" s="97"/>
      <c r="AL14" s="93"/>
      <c r="AM14" s="97"/>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97"/>
      <c r="R15" s="97"/>
      <c r="S15" s="97"/>
      <c r="T15" s="97"/>
      <c r="U15" s="98" t="str">
        <f t="shared" si="0"/>
        <v xml:space="preserve">  </v>
      </c>
      <c r="V15" s="25" t="str">
        <f t="shared" si="1"/>
        <v/>
      </c>
      <c r="W15" s="95"/>
      <c r="X15" s="95"/>
      <c r="Y15" s="26" t="str">
        <f>IF(AND(W15="Preventivo",X15="Automático"),"50%",IF(AND(W15="Preventivo",X15="Manual"),"40%",IF(AND(W15="Detectivo",X15="Automático"),"40%",IF(AND(W15="Detectivo",X15="Manual"),"30%",IF(AND(W15="Correctivo",X15="Automático"),"35%",IF(AND(W15="Correctivo",X15="Manual"),"25%",""))))))</f>
        <v/>
      </c>
      <c r="Z15" s="95"/>
      <c r="AA15" s="95"/>
      <c r="AB15" s="95"/>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97"/>
      <c r="AL15" s="93"/>
      <c r="AM15" s="97"/>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97"/>
      <c r="R16" s="97"/>
      <c r="S16" s="97"/>
      <c r="T16" s="97"/>
      <c r="U16" s="98" t="str">
        <f t="shared" si="0"/>
        <v xml:space="preserve">  </v>
      </c>
      <c r="V16" s="25" t="str">
        <f t="shared" si="1"/>
        <v/>
      </c>
      <c r="W16" s="95"/>
      <c r="X16" s="95"/>
      <c r="Y16" s="26" t="str">
        <f>IF(AND(W16="Preventivo",X16="Automático"),"50%",IF(AND(W16="Preventivo",X16="Manual"),"40%",IF(AND(W16="Detectivo",X16="Automático"),"40%",IF(AND(W16="Detectivo",X16="Manual"),"30%",IF(AND(W16="Correctivo",X16="Automático"),"35%",IF(AND(W16="Correctivo",X16="Manual"),"25%",""))))))</f>
        <v/>
      </c>
      <c r="Z16" s="95"/>
      <c r="AA16" s="95"/>
      <c r="AB16" s="95"/>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97"/>
      <c r="AL16" s="93"/>
      <c r="AM16" s="97"/>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x14ac:dyDescent="0.25">
      <c r="A17" s="208"/>
      <c r="B17" s="210"/>
      <c r="C17" s="213"/>
      <c r="D17" s="215"/>
      <c r="E17" s="215"/>
      <c r="F17" s="215"/>
      <c r="G17" s="232"/>
      <c r="H17" s="215"/>
      <c r="I17" s="227"/>
      <c r="J17" s="235"/>
      <c r="K17" s="237"/>
      <c r="L17" s="221"/>
      <c r="M17" s="221"/>
      <c r="N17" s="235"/>
      <c r="O17" s="237"/>
      <c r="P17" s="239"/>
      <c r="Q17" s="97"/>
      <c r="R17" s="97"/>
      <c r="S17" s="97"/>
      <c r="T17" s="97"/>
      <c r="U17" s="98" t="str">
        <f t="shared" si="0"/>
        <v xml:space="preserve">  </v>
      </c>
      <c r="V17" s="25" t="str">
        <f t="shared" si="1"/>
        <v/>
      </c>
      <c r="W17" s="95"/>
      <c r="X17" s="95"/>
      <c r="Y17" s="26" t="str">
        <f>IF(AND(W17="Preventivo",X17="Automático"),"50%",IF(AND(W17="Preventivo",X17="Manual"),"40%",IF(AND(W17="Detectivo",X17="Automático"),"40%",IF(AND(W17="Detectivo",X17="Manual"),"30%",IF(AND(W17="Correctivo",X17="Automático"),"35%",IF(AND(W17="Correctivo",X17="Manual"),"25%",""))))))</f>
        <v/>
      </c>
      <c r="Z17" s="95"/>
      <c r="AA17" s="95"/>
      <c r="AB17" s="95"/>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97"/>
      <c r="AL17" s="93"/>
      <c r="AM17" s="97"/>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62.75" hidden="1" customHeight="1" x14ac:dyDescent="0.25">
      <c r="A18" s="208" t="s">
        <v>83</v>
      </c>
      <c r="B18" s="210"/>
      <c r="C18" s="213" t="s">
        <v>942</v>
      </c>
      <c r="D18" s="215" t="s">
        <v>71</v>
      </c>
      <c r="E18" s="215" t="s">
        <v>953</v>
      </c>
      <c r="F18" s="215" t="s">
        <v>954</v>
      </c>
      <c r="G18" s="232" t="str">
        <f t="shared" ref="G18" si="6">+CONCATENATE(D18," ",E18," ",F18)</f>
        <v>Posibilidad de Afectación Reputacional por la deficiente calidad de los programas académicos ofertados por las instituciones de educación superior de la Fuerza,  debido  a la falta de rigurosidad de la información presentada ante el MEN.</v>
      </c>
      <c r="H18" s="215" t="s">
        <v>103</v>
      </c>
      <c r="I18" s="226">
        <v>48</v>
      </c>
      <c r="J18" s="235" t="str">
        <f>IF(I18&lt;=0,"",IF(I18&lt;=3,"Muy Baja",IF(I18&lt;=34,"Baja",IF(I18&lt;=600,"Media",IF(I18&lt;=6000,"Alta","Muy Alta")))))</f>
        <v>Media</v>
      </c>
      <c r="K18" s="237">
        <f>IF(J18="","",IF(J18="Muy Baja",0.2,IF(J18="Baja",0.4,IF(J18="Media",0.6,IF(J18="Alta",0.8,IF(J18="Muy Alta",1,))))))</f>
        <v>0.6</v>
      </c>
      <c r="L18" s="221" t="s">
        <v>92</v>
      </c>
      <c r="M18" s="221" t="str">
        <f>IF(NOT(ISERROR(MATCH(L18,'[8]Tabla Impacto'!$B$221:$B$223,0))),'[8]Tabla Impacto'!$F$223,L18)</f>
        <v xml:space="preserve">     El riesgo afecta la imagen de la entidad con algunos usuarios de relevancia frente al logro de los objetivos</v>
      </c>
      <c r="N18" s="235" t="str">
        <f>IF(OR(M18='[8]Tabla Impacto'!$C$11,M18='[8]Tabla Impacto'!$D$11),"Leve",IF(OR(M18='[8]Tabla Impacto'!$C$12,M18='[8]Tabla Impacto'!$D$12),"Menor",IF(OR(M18='[8]Tabla Impacto'!$C$13,M18='[8]Tabla Impacto'!$D$13),"Moderado",IF(OR(M18='[8]Tabla Impacto'!$C$14,M18='[8]Tabla Impacto'!$D$14),"Mayor",IF(OR(M18='[8]Tabla Impacto'!$C$15,M18='[8]Tabla Impacto'!$D$15),"Catastrófico","")))))</f>
        <v>Moderado</v>
      </c>
      <c r="O18" s="237">
        <f>IF(N18="","",IF(N18="Leve",0.2,IF(N18="Menor",0.4,IF(N18="Moderado",0.6,IF(N18="Mayor",0.8,IF(N18="Catastrófico",1,))))))</f>
        <v>0.6</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Moderado</v>
      </c>
      <c r="Q18" s="97" t="s">
        <v>179</v>
      </c>
      <c r="R18" s="93" t="s">
        <v>955</v>
      </c>
      <c r="S18" s="93" t="s">
        <v>956</v>
      </c>
      <c r="T18" s="93" t="s">
        <v>957</v>
      </c>
      <c r="U18" s="98" t="str">
        <f>+CONCATENATE(R18," ",S18," ",T18)</f>
        <v>El Oficial de Educación Complementaria/ Superior de la Dirección de Educación (DIEDU),    verifica semestralmente los documentos soportes que presentan las IES del Subsistema de Educación de la Fuerza, en cumplimiento a las condiciones establecidas para la renovación de registro calificado o acreditación en alta calidad de la Educación, de acuerdo al Decreto 1330 de 2019,  con el propósito de realizar el seguimiento y control a la información presentada ante el MEN, de no realizar la actividad, se reprograma, dejando como soporte de la verificación un informe.</v>
      </c>
      <c r="V18" s="25" t="str">
        <f t="shared" si="1"/>
        <v>Probabilidad</v>
      </c>
      <c r="W18" s="95" t="s">
        <v>75</v>
      </c>
      <c r="X18" s="95" t="s">
        <v>76</v>
      </c>
      <c r="Y18" s="26" t="str">
        <f>IF(AND(W18="Preventivo",X18="Automático"),"50%",IF(AND(W18="Preventivo",X18="Manual"),"40%",IF(AND(W18="Detectivo",X18="Automático"),"40%",IF(AND(W18="Detectivo",X18="Manual"),"30%",IF(AND(W18="Correctivo",X18="Automático"),"35%",IF(AND(W18="Correctivo",X18="Manual"),"25%",""))))))</f>
        <v>40%</v>
      </c>
      <c r="Z18" s="95" t="s">
        <v>77</v>
      </c>
      <c r="AA18" s="95" t="s">
        <v>78</v>
      </c>
      <c r="AB18" s="95" t="s">
        <v>79</v>
      </c>
      <c r="AC18" s="27">
        <f>IFERROR(IF(V18="Probabilidad",(K18-(+K18*Y18)),IF(V18="Impacto",K18,"")),"")</f>
        <v>0.36</v>
      </c>
      <c r="AD18" s="241" t="str">
        <f>IFERROR(LOOKUP(LOOKUP(2,1/(AC18:AC24&lt;&gt;""),AC18:AC24),'[8]Opciones Tratamiento'!$I$2:$I$6,'[8]Opciones Tratamiento'!$J$2:$J$6),"")</f>
        <v>Muy Baja</v>
      </c>
      <c r="AE18" s="26">
        <f t="shared" si="5"/>
        <v>0.36</v>
      </c>
      <c r="AF18" s="241" t="str">
        <f>IFERROR(LOOKUP(LOOKUP(2,1/(AG18:AG24&lt;&gt;""),AG18:AG24),'[8]Opciones Tratamiento'!L2:M6),"")</f>
        <v>Moderado</v>
      </c>
      <c r="AG18" s="28">
        <f>IFERROR(IF(V18="Impacto",(O18-(+O18*Y18)),IF(V18="Probabilidad",O18,"")),"")</f>
        <v>0.6</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225" t="s">
        <v>93</v>
      </c>
      <c r="AJ18" s="29"/>
      <c r="AK18" s="97" t="s">
        <v>225</v>
      </c>
      <c r="AL18" s="117" t="s">
        <v>958</v>
      </c>
      <c r="AM18" s="92" t="s">
        <v>959</v>
      </c>
      <c r="AN18" s="29"/>
      <c r="AO18" s="227" t="s">
        <v>81</v>
      </c>
      <c r="AP18" s="228" t="s">
        <v>960</v>
      </c>
      <c r="AQ18" s="228"/>
      <c r="AR18" s="229"/>
      <c r="AS18" s="23"/>
      <c r="AT18" s="23"/>
      <c r="AU18" s="23"/>
      <c r="AV18" s="23"/>
      <c r="AW18" s="23"/>
      <c r="AX18" s="23"/>
      <c r="AY18" s="23"/>
      <c r="AZ18" s="23"/>
      <c r="BA18" s="23"/>
      <c r="BB18" s="23"/>
      <c r="BC18" s="23"/>
      <c r="BD18" s="23"/>
      <c r="BE18" s="23"/>
      <c r="BF18" s="23"/>
      <c r="BG18" s="23"/>
      <c r="BH18" s="23"/>
      <c r="BI18" s="23"/>
      <c r="BJ18" s="23"/>
    </row>
    <row r="19" spans="1:62" s="24" customFormat="1" ht="161.25" hidden="1" customHeight="1" x14ac:dyDescent="0.25">
      <c r="A19" s="208"/>
      <c r="B19" s="210"/>
      <c r="C19" s="213"/>
      <c r="D19" s="215"/>
      <c r="E19" s="215"/>
      <c r="F19" s="215"/>
      <c r="G19" s="232"/>
      <c r="H19" s="215"/>
      <c r="I19" s="227"/>
      <c r="J19" s="235"/>
      <c r="K19" s="237"/>
      <c r="L19" s="221"/>
      <c r="M19" s="221"/>
      <c r="N19" s="235"/>
      <c r="O19" s="237"/>
      <c r="P19" s="239"/>
      <c r="Q19" s="97" t="s">
        <v>180</v>
      </c>
      <c r="R19" s="93" t="s">
        <v>961</v>
      </c>
      <c r="S19" s="93" t="s">
        <v>962</v>
      </c>
      <c r="T19" s="93" t="s">
        <v>963</v>
      </c>
      <c r="U19" s="98" t="str">
        <f>+CONCATENATE(R19," ",S19," ",T19)</f>
        <v>El Oficial de Educación Complementaria/ Superior de la Dirección de Educación (DIEDU),  verifica semestralmente las fechas y requisitos pendientes de los programas académicos, la renovación de registro o de acreditación de los mismos, de acuerdo al Decreto 1330 de 2019 y Sistema Institucional de Aseguramiento de la Calidad del Ejército (SIACE) de las IES,  con el fin de  realizar seguimiento a la planeación, ejecución y monitoreo al estado del proceso de autoevaluación, de no realizarse la actividad, se reprograma, dejando como soporte de la verificación un informe.</v>
      </c>
      <c r="V19" s="25" t="str">
        <f t="shared" si="1"/>
        <v>Probabilidad</v>
      </c>
      <c r="W19" s="95" t="s">
        <v>94</v>
      </c>
      <c r="X19" s="95" t="s">
        <v>76</v>
      </c>
      <c r="Y19" s="26" t="str">
        <f t="shared" ref="Y19" si="7">IF(AND(W19="Preventivo",X19="Automático"),"50%",IF(AND(W19="Preventivo",X19="Manual"),"40%",IF(AND(W19="Detectivo",X19="Automático"),"40%",IF(AND(W19="Detectivo",X19="Manual"),"30%",IF(AND(W19="Correctivo",X19="Automático"),"35%",IF(AND(W19="Correctivo",X19="Manual"),"25%",""))))))</f>
        <v>30%</v>
      </c>
      <c r="Z19" s="95" t="s">
        <v>77</v>
      </c>
      <c r="AA19" s="95" t="s">
        <v>78</v>
      </c>
      <c r="AB19" s="95" t="s">
        <v>79</v>
      </c>
      <c r="AC19" s="27">
        <f>IFERROR(IF(AND(V18="Probabilidad",V19="Probabilidad"),(AE18-(+AE18*Y19)),IF(V19="Probabilidad",(K18-(+K18*Y19)),IF(V19="Impacto",AE18,""))),"")</f>
        <v>0.252</v>
      </c>
      <c r="AD19" s="241"/>
      <c r="AE19" s="26">
        <f t="shared" si="5"/>
        <v>0.252</v>
      </c>
      <c r="AF19" s="241"/>
      <c r="AG19" s="28">
        <f>IFERROR(IF(AND(V18="Impacto",V19="Impacto"),(AG18-(+AG18*Y19)),IF(V19="Impacto",(O18-(+O18*Y19)),IF(V19="Probabilidad",AG18,""))),"")</f>
        <v>0.6</v>
      </c>
      <c r="AH19" s="223"/>
      <c r="AI19" s="225"/>
      <c r="AJ19" s="29"/>
      <c r="AK19" s="97"/>
      <c r="AL19" s="93"/>
      <c r="AM19" s="97"/>
      <c r="AN19" s="29"/>
      <c r="AO19" s="227"/>
      <c r="AP19" s="230"/>
      <c r="AQ19" s="230"/>
      <c r="AR19" s="231"/>
      <c r="AS19" s="23"/>
      <c r="AT19" s="23"/>
      <c r="AU19" s="23"/>
      <c r="AV19" s="23"/>
      <c r="AW19" s="23"/>
      <c r="AX19" s="23"/>
      <c r="AY19" s="23"/>
      <c r="AZ19" s="23"/>
      <c r="BA19" s="23"/>
      <c r="BB19" s="23"/>
      <c r="BC19" s="23"/>
      <c r="BD19" s="23"/>
      <c r="BE19" s="23"/>
      <c r="BF19" s="23"/>
      <c r="BG19" s="23"/>
      <c r="BH19" s="23"/>
      <c r="BI19" s="23"/>
      <c r="BJ19" s="23"/>
    </row>
    <row r="20" spans="1:62" s="24" customFormat="1" ht="159" hidden="1" customHeight="1" x14ac:dyDescent="0.25">
      <c r="A20" s="208"/>
      <c r="B20" s="210"/>
      <c r="C20" s="213"/>
      <c r="D20" s="215"/>
      <c r="E20" s="215"/>
      <c r="F20" s="215"/>
      <c r="G20" s="232"/>
      <c r="H20" s="215"/>
      <c r="I20" s="227"/>
      <c r="J20" s="235"/>
      <c r="K20" s="237"/>
      <c r="L20" s="221"/>
      <c r="M20" s="221"/>
      <c r="N20" s="235"/>
      <c r="O20" s="237"/>
      <c r="P20" s="239"/>
      <c r="Q20" s="97" t="s">
        <v>181</v>
      </c>
      <c r="R20" s="93" t="s">
        <v>961</v>
      </c>
      <c r="S20" s="93" t="s">
        <v>964</v>
      </c>
      <c r="T20" s="93" t="s">
        <v>965</v>
      </c>
      <c r="U20" s="98" t="str">
        <f t="shared" ref="U20:U24" si="8">+CONCATENATE(R20," ",S20," ",T20)</f>
        <v>El Oficial de Educación Complementaria/ Superior de la Dirección de Educación (DIEDU),   verifica semestralmente el cumplimiento a los cronogramas de actividades establecidas en el plan de mejoramiento de cada uno de los programas académicos de las IES,  analizando las fortalezas y aspectos a mejorar del proceso, de acuerdo al Decreto 1330 de 2019,  con el fin de realizar seguimiento y control de las acciones de mejora de los programas académicos de la Fuerza, de no realizar la actividad, se reprograma, dejando como soporte de la verificación un informe.</v>
      </c>
      <c r="V20" s="25" t="str">
        <f t="shared" si="1"/>
        <v>Probabilidad</v>
      </c>
      <c r="W20" s="95" t="s">
        <v>75</v>
      </c>
      <c r="X20" s="95" t="s">
        <v>76</v>
      </c>
      <c r="Y20" s="26" t="str">
        <f>IF(AND(W20="Preventivo",X20="Automático"),"50%",IF(AND(W20="Preventivo",X20="Manual"),"40%",IF(AND(W20="Detectivo",X20="Automático"),"40%",IF(AND(W20="Detectivo",X20="Manual"),"30%",IF(AND(W20="Correctivo",X20="Automático"),"35%",IF(AND(W20="Correctivo",X20="Manual"),"25%",""))))))</f>
        <v>40%</v>
      </c>
      <c r="Z20" s="95" t="s">
        <v>77</v>
      </c>
      <c r="AA20" s="95" t="s">
        <v>78</v>
      </c>
      <c r="AB20" s="95" t="s">
        <v>79</v>
      </c>
      <c r="AC20" s="27">
        <f t="shared" ref="AC20:AC24" si="9">IFERROR(IF(AND(V19="Probabilidad",V20="Probabilidad"),(AE19-(+AE19*Y20)),IF(V20="Probabilidad",(K19-(+K19*Y20)),IF(V20="Impacto",AE19,""))),"")</f>
        <v>0.1512</v>
      </c>
      <c r="AD20" s="241"/>
      <c r="AE20" s="26">
        <f t="shared" si="5"/>
        <v>0.1512</v>
      </c>
      <c r="AF20" s="241"/>
      <c r="AG20" s="28">
        <f>IFERROR(IF(AND(V18="Impacto",V19="Impacto",V20="Impacto"),(AG19-(+AG19*Y20)),IF(V20="Impacto",(O18-(+O18*Y20)),IF(V20="Probabilidad",AG19,""))),"")</f>
        <v>0.6</v>
      </c>
      <c r="AH20" s="223"/>
      <c r="AI20" s="225"/>
      <c r="AJ20" s="29"/>
      <c r="AK20" s="97"/>
      <c r="AL20" s="93"/>
      <c r="AM20" s="97"/>
      <c r="AN20" s="29"/>
      <c r="AO20" s="227"/>
      <c r="AP20" s="230"/>
      <c r="AQ20" s="230"/>
      <c r="AR20" s="231"/>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97"/>
      <c r="R21" s="97"/>
      <c r="S21" s="97"/>
      <c r="T21" s="97"/>
      <c r="U21" s="98" t="str">
        <f t="shared" si="8"/>
        <v xml:space="preserve">  </v>
      </c>
      <c r="V21" s="25" t="str">
        <f t="shared" si="1"/>
        <v/>
      </c>
      <c r="W21" s="95"/>
      <c r="X21" s="95"/>
      <c r="Y21" s="26" t="str">
        <f t="shared" ref="Y21" si="10">IF(AND(W21="Preventivo",X21="Automático"),"50%",IF(AND(W21="Preventivo",X21="Manual"),"40%",IF(AND(W21="Detectivo",X21="Automático"),"40%",IF(AND(W21="Detectivo",X21="Manual"),"30%",IF(AND(W21="Correctivo",X21="Automático"),"35%",IF(AND(W21="Correctivo",X21="Manual"),"25%",""))))))</f>
        <v/>
      </c>
      <c r="Z21" s="95"/>
      <c r="AA21" s="95"/>
      <c r="AB21" s="95"/>
      <c r="AC21" s="27" t="str">
        <f t="shared" si="9"/>
        <v/>
      </c>
      <c r="AD21" s="241"/>
      <c r="AE21" s="26" t="str">
        <f t="shared" si="5"/>
        <v/>
      </c>
      <c r="AF21" s="241"/>
      <c r="AG21" s="28" t="str">
        <f>IFERROR(IF(AND(V18="Impacto",V19="Impacto",V20="Impacto",V21="Impacto"),(AG20-(+AG20*Y21)),IF(V21="Impacto",(O18-(+O18*Y21)),IF(V21="Probabilidad",AG20,""))),"")</f>
        <v/>
      </c>
      <c r="AH21" s="223"/>
      <c r="AI21" s="225"/>
      <c r="AJ21" s="29"/>
      <c r="AK21" s="97"/>
      <c r="AL21" s="93"/>
      <c r="AM21" s="97"/>
      <c r="AN21" s="29"/>
      <c r="AO21" s="227"/>
      <c r="AP21" s="230"/>
      <c r="AQ21" s="230"/>
      <c r="AR21" s="231"/>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97"/>
      <c r="R22" s="97"/>
      <c r="S22" s="97"/>
      <c r="T22" s="97"/>
      <c r="U22" s="98" t="str">
        <f t="shared" si="8"/>
        <v xml:space="preserve">  </v>
      </c>
      <c r="V22" s="25" t="str">
        <f t="shared" si="1"/>
        <v/>
      </c>
      <c r="W22" s="95"/>
      <c r="X22" s="95"/>
      <c r="Y22" s="26" t="str">
        <f>IF(AND(W22="Preventivo",X22="Automático"),"50%",IF(AND(W22="Preventivo",X22="Manual"),"40%",IF(AND(W22="Detectivo",X22="Automático"),"40%",IF(AND(W22="Detectivo",X22="Manual"),"30%",IF(AND(W22="Correctivo",X22="Automático"),"35%",IF(AND(W22="Correctivo",X22="Manual"),"25%",""))))))</f>
        <v/>
      </c>
      <c r="Z22" s="95"/>
      <c r="AA22" s="95"/>
      <c r="AB22" s="95"/>
      <c r="AC22" s="27" t="str">
        <f t="shared" si="9"/>
        <v/>
      </c>
      <c r="AD22" s="241"/>
      <c r="AE22" s="26" t="str">
        <f>+AC22</f>
        <v/>
      </c>
      <c r="AF22" s="241"/>
      <c r="AG22" s="28" t="str">
        <f>IFERROR(IF(AND(V16="Impacto",V17="Impacto",V18="Impacto",V19="Impacto",V22="Impacto"),(AG19-(+AG19*Y22)),IF(V22="Impacto",(O16-(+O16*Y22)),IF(V22="Probabilidad",AG19,""))),"")</f>
        <v/>
      </c>
      <c r="AH22" s="223"/>
      <c r="AI22" s="225"/>
      <c r="AJ22" s="29"/>
      <c r="AK22" s="97"/>
      <c r="AL22" s="93"/>
      <c r="AM22" s="97"/>
      <c r="AN22" s="29"/>
      <c r="AO22" s="227"/>
      <c r="AP22" s="230"/>
      <c r="AQ22" s="230"/>
      <c r="AR22" s="231"/>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97"/>
      <c r="R23" s="97"/>
      <c r="S23" s="97"/>
      <c r="T23" s="97"/>
      <c r="U23" s="98" t="str">
        <f t="shared" si="8"/>
        <v xml:space="preserve">  </v>
      </c>
      <c r="V23" s="25" t="str">
        <f t="shared" si="1"/>
        <v/>
      </c>
      <c r="W23" s="95"/>
      <c r="X23" s="95"/>
      <c r="Y23" s="26" t="str">
        <f>IF(AND(W23="Preventivo",X23="Automático"),"50%",IF(AND(W23="Preventivo",X23="Manual"),"40%",IF(AND(W23="Detectivo",X23="Automático"),"40%",IF(AND(W23="Detectivo",X23="Manual"),"30%",IF(AND(W23="Correctivo",X23="Automático"),"35%",IF(AND(W23="Correctivo",X23="Manual"),"25%",""))))))</f>
        <v/>
      </c>
      <c r="Z23" s="95"/>
      <c r="AA23" s="95"/>
      <c r="AB23" s="95"/>
      <c r="AC23" s="27" t="str">
        <f t="shared" si="9"/>
        <v/>
      </c>
      <c r="AD23" s="241"/>
      <c r="AE23" s="26" t="str">
        <f>+AC23</f>
        <v/>
      </c>
      <c r="AF23" s="241"/>
      <c r="AG23" s="28" t="str">
        <f>IFERROR(IF(AND(V17="Impacto",V18="Impacto",V19="Impacto",V20="Impacto",V23="Impacto"),(AG20-(+AG20*Y23)),IF(V23="Impacto",(O17-(+O17*Y23)),IF(V23="Probabilidad",AG20,""))),"")</f>
        <v/>
      </c>
      <c r="AH23" s="223"/>
      <c r="AI23" s="225"/>
      <c r="AJ23" s="29"/>
      <c r="AK23" s="97"/>
      <c r="AL23" s="93"/>
      <c r="AM23" s="97"/>
      <c r="AN23" s="29"/>
      <c r="AO23" s="227"/>
      <c r="AP23" s="230"/>
      <c r="AQ23" s="230"/>
      <c r="AR23" s="231"/>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97"/>
      <c r="R24" s="97"/>
      <c r="S24" s="97"/>
      <c r="T24" s="97"/>
      <c r="U24" s="98" t="str">
        <f t="shared" si="8"/>
        <v xml:space="preserve">  </v>
      </c>
      <c r="V24" s="25" t="str">
        <f t="shared" si="1"/>
        <v/>
      </c>
      <c r="W24" s="95"/>
      <c r="X24" s="95"/>
      <c r="Y24" s="26" t="str">
        <f>IF(AND(W24="Preventivo",X24="Automático"),"50%",IF(AND(W24="Preventivo",X24="Manual"),"40%",IF(AND(W24="Detectivo",X24="Automático"),"40%",IF(AND(W24="Detectivo",X24="Manual"),"30%",IF(AND(W24="Correctivo",X24="Automático"),"35%",IF(AND(W24="Correctivo",X24="Manual"),"25%",""))))))</f>
        <v/>
      </c>
      <c r="Z24" s="95"/>
      <c r="AA24" s="95"/>
      <c r="AB24" s="95"/>
      <c r="AC24" s="27" t="str">
        <f t="shared" si="9"/>
        <v/>
      </c>
      <c r="AD24" s="241"/>
      <c r="AE24" s="26" t="str">
        <f>+AC24</f>
        <v/>
      </c>
      <c r="AF24" s="241"/>
      <c r="AG24" s="28" t="str">
        <f>IFERROR(IF(AND(V18="Impacto",V19="Impacto",V20="Impacto",V21="Impacto",V24="Impacto"),(AG21-(+AG21*Y24)),IF(V24="Impacto",(O18-(+O18*Y24)),IF(V24="Probabilidad",AG21,""))),"")</f>
        <v/>
      </c>
      <c r="AH24" s="223"/>
      <c r="AI24" s="225"/>
      <c r="AJ24" s="29"/>
      <c r="AK24" s="97"/>
      <c r="AL24" s="93"/>
      <c r="AM24" s="97"/>
      <c r="AN24" s="29"/>
      <c r="AO24" s="227"/>
      <c r="AP24" s="230"/>
      <c r="AQ24" s="230"/>
      <c r="AR24" s="231"/>
      <c r="AS24" s="23"/>
      <c r="AT24" s="23"/>
      <c r="AU24" s="23"/>
      <c r="AV24" s="23"/>
      <c r="AW24" s="23"/>
      <c r="AX24" s="23"/>
      <c r="AY24" s="23"/>
      <c r="AZ24" s="23"/>
      <c r="BA24" s="23"/>
      <c r="BB24" s="23"/>
      <c r="BC24" s="23"/>
      <c r="BD24" s="23"/>
      <c r="BE24" s="23"/>
      <c r="BF24" s="23"/>
      <c r="BG24" s="23"/>
      <c r="BH24" s="23"/>
      <c r="BI24" s="23"/>
      <c r="BJ24" s="23"/>
    </row>
    <row r="25" spans="1:62" s="24" customFormat="1" ht="177.75" customHeight="1" x14ac:dyDescent="0.25">
      <c r="A25" s="208" t="s">
        <v>84</v>
      </c>
      <c r="B25" s="210"/>
      <c r="C25" s="213" t="s">
        <v>942</v>
      </c>
      <c r="D25" s="215" t="s">
        <v>109</v>
      </c>
      <c r="E25" s="215" t="s">
        <v>966</v>
      </c>
      <c r="F25" s="215" t="s">
        <v>172</v>
      </c>
      <c r="G25" s="232" t="str">
        <f t="shared" ref="G25" si="11">+CONCATENATE(D25," ",E25," ",F25)</f>
        <v>Posibilidad de Afectación Reputacional y Económica por la desactualización de la normatividad interna vigente de los procesos, procedimientos, formatos y/o directivas, en la elaboración de documentos bajo los lineamientos emitidos por el Ejército Nacional</v>
      </c>
      <c r="H25" s="215" t="s">
        <v>73</v>
      </c>
      <c r="I25" s="227">
        <v>29</v>
      </c>
      <c r="J25" s="235" t="str">
        <f>IF(I25&lt;=0,"",IF(I25&lt;=3,"Muy Baja",IF(I25&lt;=34,"Baja",IF(I25&lt;=600,"Media",IF(I25&lt;=6000,"Alta","Muy Alta")))))</f>
        <v>Baja</v>
      </c>
      <c r="K25" s="237">
        <f>IF(J25="","",IF(J25="Muy Baja",0.2,IF(J25="Baja",0.4,IF(J25="Media",0.6,IF(J25="Alta",0.8,IF(J25="Muy Alta",1,))))))</f>
        <v>0.4</v>
      </c>
      <c r="L25" s="221" t="s">
        <v>801</v>
      </c>
      <c r="M25" s="221" t="str">
        <f>IF(NOT(ISERROR(MATCH(L25,'[8]Tabla Impacto'!$B$221:$B$223,0))),'[8]Tabla Impacto'!$F$223,L25)</f>
        <v xml:space="preserve">     El riesgo afecta la imagen de la entidad internamente, de conocimiento general, nivel interno, de junta directiva y accionistas y/o de proveedores</v>
      </c>
      <c r="N25" s="235" t="s">
        <v>967</v>
      </c>
      <c r="O25" s="237">
        <v>0.4</v>
      </c>
      <c r="P25" s="239" t="s">
        <v>968</v>
      </c>
      <c r="Q25" s="97" t="s">
        <v>179</v>
      </c>
      <c r="R25" s="93" t="s">
        <v>969</v>
      </c>
      <c r="S25" s="93" t="s">
        <v>970</v>
      </c>
      <c r="T25" s="93" t="s">
        <v>971</v>
      </c>
      <c r="U25" s="98" t="str">
        <f>+CONCATENATE(R25," ",S25," ",T25)</f>
        <v>El Director de (DIPIE/DIPTE/DIPED) del Departamento de Educación Militar (CEDE7) y Director de (CEHEJ/CEDOE) del Comando de Educación y Doctrina (CEDOC),   verifica semestralmente las actividades, salidas y normatividad de la caracterización del proceso, de acuerdo a la Directiva Permanente No. 01069 de 2016 "Implementación, mantenimiento y mejora continua del Sistema Integrado de Gestión del Ejercito Nacional",  con el fin de mantener actualizados los lineamientos y directrices de cada proceso, de no realizar la actividad, se debe reprogramar la actividad para el próximo semestre, dejando como soporte de la verificación un informe y/o formato de elaboración, actualización o eliminación de documentos.</v>
      </c>
      <c r="V25" s="25" t="str">
        <f t="shared" si="1"/>
        <v>Probabilidad</v>
      </c>
      <c r="W25" s="95" t="s">
        <v>75</v>
      </c>
      <c r="X25" s="95" t="s">
        <v>76</v>
      </c>
      <c r="Y25" s="26" t="str">
        <f>IF(AND(W25="Preventivo",X25="Automático"),"50%",IF(AND(W25="Preventivo",X25="Manual"),"40%",IF(AND(W25="Detectivo",X25="Automático"),"40%",IF(AND(W25="Detectivo",X25="Manual"),"30%",IF(AND(W25="Correctivo",X25="Automático"),"35%",IF(AND(W25="Correctivo",X25="Manual"),"25%",""))))))</f>
        <v>40%</v>
      </c>
      <c r="Z25" s="95" t="s">
        <v>77</v>
      </c>
      <c r="AA25" s="95" t="s">
        <v>78</v>
      </c>
      <c r="AB25" s="95" t="s">
        <v>79</v>
      </c>
      <c r="AC25" s="27">
        <f>IFERROR(IF(V25="Probabilidad",(K25-(+K25*Y25)),IF(V25="Impacto",K25,"")),"")</f>
        <v>0.24</v>
      </c>
      <c r="AD25" s="241" t="str">
        <f>IFERROR(LOOKUP(LOOKUP(2,1/(AC25:AC31&lt;&gt;""),AC25:AC31),'[8]Opciones Tratamiento'!$I$2:$I$6,'[8]Opciones Tratamiento'!$J$2:$J$6),"")</f>
        <v>Muy Baja</v>
      </c>
      <c r="AE25" s="26">
        <f>+AC25</f>
        <v>0.24</v>
      </c>
      <c r="AF25" s="241" t="str">
        <f>IFERROR(LOOKUP(LOOKUP(2,1/(AG25:AG31&lt;&gt;""),AG25:AG31),'[8]Opciones Tratamiento'!L2:M6),"")</f>
        <v>Menor</v>
      </c>
      <c r="AG25" s="28">
        <f>IFERROR(IF(V25="Impacto",(O25-(+O25*Y25)),IF(V25="Probabilidad",O25,"")),"")</f>
        <v>0.4</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Bajo</v>
      </c>
      <c r="AI25" s="225" t="s">
        <v>80</v>
      </c>
      <c r="AJ25" s="29"/>
      <c r="AK25" s="97"/>
      <c r="AL25" s="118"/>
      <c r="AM25" s="41"/>
      <c r="AN25" s="29"/>
      <c r="AO25" s="227" t="s">
        <v>81</v>
      </c>
      <c r="AP25" s="243"/>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94.25" customHeight="1" x14ac:dyDescent="0.25">
      <c r="A26" s="208"/>
      <c r="B26" s="210"/>
      <c r="C26" s="213"/>
      <c r="D26" s="215"/>
      <c r="E26" s="215"/>
      <c r="F26" s="215"/>
      <c r="G26" s="232"/>
      <c r="H26" s="215"/>
      <c r="I26" s="227"/>
      <c r="J26" s="235"/>
      <c r="K26" s="237"/>
      <c r="L26" s="221"/>
      <c r="M26" s="221"/>
      <c r="N26" s="235"/>
      <c r="O26" s="237"/>
      <c r="P26" s="239"/>
      <c r="Q26" s="97" t="s">
        <v>180</v>
      </c>
      <c r="R26" s="93" t="s">
        <v>969</v>
      </c>
      <c r="S26" s="93" t="s">
        <v>972</v>
      </c>
      <c r="T26" s="93" t="s">
        <v>973</v>
      </c>
      <c r="U26" s="98" t="str">
        <f>+CONCATENATE(R26," ",S26," ",T26)</f>
        <v>El Director de (DIPIE/DIPTE/DIPED) del Departamento de Educación Militar (CEDE7) y Director de (CEHEJ/CEDOE) del Comando de Educación y Doctrina (CEDOC),   verifica semestralmente el contenido y actividades de los flujogramas de los procedimientos de cada proceso, de acuerdo a la Directiva Permanente No. 01069 de 2016 "Implementación, mantenimiento y mejora continua del Sistema Integrado de Gestión del Ejercito Nacional",  con el fin de mantener actualizados los lineamientos y directrices de cada procedimiento, de no realizar la actividad, se debe reprogramar la actividad para el próximo semestre, dejando como soporte de la verificación un informe y/o formato de elaboración, actualización o eliminación de documentos.</v>
      </c>
      <c r="V26" s="25" t="str">
        <f t="shared" si="1"/>
        <v>Probabilidad</v>
      </c>
      <c r="W26" s="95" t="s">
        <v>75</v>
      </c>
      <c r="X26" s="95" t="s">
        <v>76</v>
      </c>
      <c r="Y26" s="26" t="str">
        <f t="shared" ref="Y26" si="12">IF(AND(W26="Preventivo",X26="Automático"),"50%",IF(AND(W26="Preventivo",X26="Manual"),"40%",IF(AND(W26="Detectivo",X26="Automático"),"40%",IF(AND(W26="Detectivo",X26="Manual"),"30%",IF(AND(W26="Correctivo",X26="Automático"),"35%",IF(AND(W26="Correctivo",X26="Manual"),"25%",""))))))</f>
        <v>40%</v>
      </c>
      <c r="Z26" s="95" t="s">
        <v>77</v>
      </c>
      <c r="AA26" s="95" t="s">
        <v>78</v>
      </c>
      <c r="AB26" s="95" t="s">
        <v>79</v>
      </c>
      <c r="AC26" s="27">
        <f>IFERROR(IF(AND(V25="Probabilidad",V26="Probabilidad"),(AE25-(+AE25*Y26)),IF(V26="Probabilidad",(K25-(+K25*Y26)),IF(V26="Impacto",AE25,""))),"")</f>
        <v>0.14399999999999999</v>
      </c>
      <c r="AD26" s="241"/>
      <c r="AE26" s="26">
        <f t="shared" ref="AE26" si="13">+AC26</f>
        <v>0.14399999999999999</v>
      </c>
      <c r="AF26" s="241"/>
      <c r="AG26" s="28">
        <f>IFERROR(IF(AND(V25="Impacto",V26="Impacto"),(AG25-(+AG25*Y26)),IF(V26="Impacto",(O25-(+O25*Y26)),IF(V26="Probabilidad",AG25,""))),"")</f>
        <v>0.4</v>
      </c>
      <c r="AH26" s="223"/>
      <c r="AI26" s="225"/>
      <c r="AJ26" s="29"/>
      <c r="AK26" s="97"/>
      <c r="AL26" s="93"/>
      <c r="AM26" s="97"/>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95.75" customHeight="1" x14ac:dyDescent="0.25">
      <c r="A27" s="208"/>
      <c r="B27" s="210"/>
      <c r="C27" s="213"/>
      <c r="D27" s="215"/>
      <c r="E27" s="215"/>
      <c r="F27" s="215"/>
      <c r="G27" s="232"/>
      <c r="H27" s="215"/>
      <c r="I27" s="227"/>
      <c r="J27" s="235"/>
      <c r="K27" s="237"/>
      <c r="L27" s="221"/>
      <c r="M27" s="221"/>
      <c r="N27" s="235"/>
      <c r="O27" s="237"/>
      <c r="P27" s="239"/>
      <c r="Q27" s="97" t="s">
        <v>181</v>
      </c>
      <c r="R27" s="93" t="s">
        <v>969</v>
      </c>
      <c r="S27" s="93" t="s">
        <v>974</v>
      </c>
      <c r="T27" s="93" t="s">
        <v>975</v>
      </c>
      <c r="U27" s="98" t="str">
        <f t="shared" ref="U27:U31" si="14">+CONCATENATE(R27," ",S27," ",T27)</f>
        <v>El Director de (DIPIE/DIPTE/DIPED) del Departamento de Educación Militar (CEDE7) y Director de (CEHEJ/CEDOE) del Comando de Educación y Doctrina (CEDOC),  verifica semestralmente la funcionalidad de los formatos aplicables a las actividades y/o procedimientos de cada proceso, de acuerdo a la Directiva Permanente No. 01069 de 2016 "Implementación, mantenimiento y mejora continua del Sistema Integrado de Gestión del Ejercito Nacional",  con el fin de mantener actualizados los documentos de cada proceso, de no realizar la actividad, se debe reprogramar la actividad para el próximo semestre, dejando como soporte de la verificación un informe y/o formato de elaboración, actualización o eliminación de documentos.</v>
      </c>
      <c r="V27" s="25" t="str">
        <f t="shared" si="1"/>
        <v>Probabilidad</v>
      </c>
      <c r="W27" s="95" t="s">
        <v>75</v>
      </c>
      <c r="X27" s="95" t="s">
        <v>76</v>
      </c>
      <c r="Y27" s="26" t="str">
        <f>IF(AND(W27="Preventivo",X27="Automático"),"50%",IF(AND(W27="Preventivo",X27="Manual"),"40%",IF(AND(W27="Detectivo",X27="Automático"),"40%",IF(AND(W27="Detectivo",X27="Manual"),"30%",IF(AND(W27="Correctivo",X27="Automático"),"35%",IF(AND(W27="Correctivo",X27="Manual"),"25%",""))))))</f>
        <v>40%</v>
      </c>
      <c r="Z27" s="95" t="s">
        <v>77</v>
      </c>
      <c r="AA27" s="95" t="s">
        <v>78</v>
      </c>
      <c r="AB27" s="95" t="s">
        <v>79</v>
      </c>
      <c r="AC27" s="27">
        <f t="shared" ref="AC27:AC31" si="15">IFERROR(IF(AND(V26="Probabilidad",V27="Probabilidad"),(AE26-(+AE26*Y27)),IF(V27="Probabilidad",(K26-(+K26*Y27)),IF(V27="Impacto",AE26,""))),"")</f>
        <v>8.6399999999999991E-2</v>
      </c>
      <c r="AD27" s="241"/>
      <c r="AE27" s="26">
        <f>+AC27</f>
        <v>8.6399999999999991E-2</v>
      </c>
      <c r="AF27" s="241"/>
      <c r="AG27" s="28">
        <f>IFERROR(IF(AND(V25="Impacto",V26="Impacto",V27="Impacto"),(AG26-(+AG26*Y27)),IF(V27="Impacto",(O25-(+O25*Y27)),IF(V27="Probabilidad",AG26,""))),"")</f>
        <v>0.4</v>
      </c>
      <c r="AH27" s="223"/>
      <c r="AI27" s="225"/>
      <c r="AJ27" s="29"/>
      <c r="AK27" s="97"/>
      <c r="AL27" s="93"/>
      <c r="AM27" s="97"/>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customHeight="1" x14ac:dyDescent="0.25">
      <c r="A28" s="208"/>
      <c r="B28" s="210"/>
      <c r="C28" s="213"/>
      <c r="D28" s="215"/>
      <c r="E28" s="215"/>
      <c r="F28" s="215"/>
      <c r="G28" s="232"/>
      <c r="H28" s="215"/>
      <c r="I28" s="227"/>
      <c r="J28" s="235"/>
      <c r="K28" s="237"/>
      <c r="L28" s="221"/>
      <c r="M28" s="221"/>
      <c r="N28" s="235"/>
      <c r="O28" s="237"/>
      <c r="P28" s="239"/>
      <c r="Q28" s="97"/>
      <c r="R28" s="93"/>
      <c r="S28" s="97"/>
      <c r="T28" s="97"/>
      <c r="U28" s="98" t="str">
        <f t="shared" si="14"/>
        <v xml:space="preserve">  </v>
      </c>
      <c r="V28" s="25" t="str">
        <f t="shared" si="1"/>
        <v/>
      </c>
      <c r="W28" s="95"/>
      <c r="X28" s="95"/>
      <c r="Y28" s="26" t="str">
        <f t="shared" ref="Y28" si="16">IF(AND(W28="Preventivo",X28="Automático"),"50%",IF(AND(W28="Preventivo",X28="Manual"),"40%",IF(AND(W28="Detectivo",X28="Automático"),"40%",IF(AND(W28="Detectivo",X28="Manual"),"30%",IF(AND(W28="Correctivo",X28="Automático"),"35%",IF(AND(W28="Correctivo",X28="Manual"),"25%",""))))))</f>
        <v/>
      </c>
      <c r="Z28" s="95"/>
      <c r="AA28" s="95"/>
      <c r="AB28" s="95"/>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97"/>
      <c r="AL28" s="93"/>
      <c r="AM28" s="97"/>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97"/>
      <c r="R29" s="93"/>
      <c r="S29" s="97"/>
      <c r="T29" s="97"/>
      <c r="U29" s="98" t="str">
        <f t="shared" si="14"/>
        <v xml:space="preserve">  </v>
      </c>
      <c r="V29" s="25" t="str">
        <f t="shared" si="1"/>
        <v/>
      </c>
      <c r="W29" s="95"/>
      <c r="X29" s="95"/>
      <c r="Y29" s="26" t="str">
        <f>IF(AND(W29="Preventivo",X29="Automático"),"50%",IF(AND(W29="Preventivo",X29="Manual"),"40%",IF(AND(W29="Detectivo",X29="Automático"),"40%",IF(AND(W29="Detectivo",X29="Manual"),"30%",IF(AND(W29="Correctivo",X29="Automático"),"35%",IF(AND(W29="Correctivo",X29="Manual"),"25%",""))))))</f>
        <v/>
      </c>
      <c r="Z29" s="95"/>
      <c r="AA29" s="95"/>
      <c r="AB29" s="95"/>
      <c r="AC29" s="27" t="str">
        <f t="shared" si="15"/>
        <v/>
      </c>
      <c r="AD29" s="241"/>
      <c r="AE29" s="26" t="str">
        <f>+AC29</f>
        <v/>
      </c>
      <c r="AF29" s="241"/>
      <c r="AG29" s="28" t="str">
        <f>IFERROR(IF(AND(V23="Impacto",V24="Impacto",V25="Impacto",V26="Impacto",V29="Impacto"),(AG26-(+AG26*Y29)),IF(V29="Impacto",(O23-(+O23*Y29)),IF(V29="Probabilidad",AG26,""))),"")</f>
        <v/>
      </c>
      <c r="AH29" s="223"/>
      <c r="AI29" s="225"/>
      <c r="AJ29" s="29"/>
      <c r="AK29" s="97"/>
      <c r="AL29" s="93"/>
      <c r="AM29" s="97"/>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97"/>
      <c r="R30" s="97"/>
      <c r="S30" s="97"/>
      <c r="T30" s="97"/>
      <c r="U30" s="98" t="str">
        <f t="shared" si="14"/>
        <v xml:space="preserve">  </v>
      </c>
      <c r="V30" s="25" t="str">
        <f t="shared" si="1"/>
        <v/>
      </c>
      <c r="W30" s="95"/>
      <c r="X30" s="95"/>
      <c r="Y30" s="26" t="str">
        <f>IF(AND(W30="Preventivo",X30="Automático"),"50%",IF(AND(W30="Preventivo",X30="Manual"),"40%",IF(AND(W30="Detectivo",X30="Automático"),"40%",IF(AND(W30="Detectivo",X30="Manual"),"30%",IF(AND(W30="Correctivo",X30="Automático"),"35%",IF(AND(W30="Correctivo",X30="Manual"),"25%",""))))))</f>
        <v/>
      </c>
      <c r="Z30" s="95"/>
      <c r="AA30" s="95"/>
      <c r="AB30" s="95"/>
      <c r="AC30" s="27" t="str">
        <f t="shared" si="15"/>
        <v/>
      </c>
      <c r="AD30" s="241"/>
      <c r="AE30" s="26" t="str">
        <f>+AC30</f>
        <v/>
      </c>
      <c r="AF30" s="241"/>
      <c r="AG30" s="28" t="str">
        <f>IFERROR(IF(AND(V24="Impacto",V25="Impacto",V26="Impacto",V27="Impacto",V30="Impacto"),(AG27-(+AG27*Y30)),IF(V30="Impacto",(O24-(+O24*Y30)),IF(V30="Probabilidad",AG27,""))),"")</f>
        <v/>
      </c>
      <c r="AH30" s="223"/>
      <c r="AI30" s="225"/>
      <c r="AJ30" s="29"/>
      <c r="AK30" s="97"/>
      <c r="AL30" s="93"/>
      <c r="AM30" s="97"/>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97"/>
      <c r="R31" s="97"/>
      <c r="S31" s="97"/>
      <c r="T31" s="97"/>
      <c r="U31" s="98" t="str">
        <f t="shared" si="14"/>
        <v xml:space="preserve">  </v>
      </c>
      <c r="V31" s="25" t="str">
        <f t="shared" si="1"/>
        <v/>
      </c>
      <c r="W31" s="95"/>
      <c r="X31" s="95"/>
      <c r="Y31" s="26" t="str">
        <f>IF(AND(W31="Preventivo",X31="Automático"),"50%",IF(AND(W31="Preventivo",X31="Manual"),"40%",IF(AND(W31="Detectivo",X31="Automático"),"40%",IF(AND(W31="Detectivo",X31="Manual"),"30%",IF(AND(W31="Correctivo",X31="Automático"),"35%",IF(AND(W31="Correctivo",X31="Manual"),"25%",""))))))</f>
        <v/>
      </c>
      <c r="Z31" s="95"/>
      <c r="AA31" s="95"/>
      <c r="AB31" s="95"/>
      <c r="AC31" s="27" t="str">
        <f t="shared" si="15"/>
        <v/>
      </c>
      <c r="AD31" s="241"/>
      <c r="AE31" s="26" t="str">
        <f>+AC31</f>
        <v/>
      </c>
      <c r="AF31" s="241"/>
      <c r="AG31" s="28" t="str">
        <f>IFERROR(IF(AND(V25="Impacto",V26="Impacto",V27="Impacto",V28="Impacto",V31="Impacto"),(AG28-(+AG28*Y31)),IF(V31="Impacto",(O25-(+O25*Y31)),IF(V31="Probabilidad",AG28,""))),"")</f>
        <v/>
      </c>
      <c r="AH31" s="223"/>
      <c r="AI31" s="225"/>
      <c r="AJ31" s="29"/>
      <c r="AK31" s="97"/>
      <c r="AL31" s="93"/>
      <c r="AM31" s="97"/>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IF(NOT(ISERROR(MATCH(L32,'[8]Tabla Impacto'!$B$221:$B$223,0))),'[8]Tabla Impacto'!$F$223,L32)</f>
        <v>0</v>
      </c>
      <c r="N32" s="235" t="str">
        <f>IF(OR(M32='[8]Tabla Impacto'!$C$11,M32='[8]Tabla Impacto'!$D$11),"Leve",IF(OR(M32='[8]Tabla Impacto'!$C$12,M32='[8]Tabla Impacto'!$D$12),"Menor",IF(OR(M32='[8]Tabla Impacto'!$C$13,M32='[8]Tabla Impacto'!$D$13),"Moderado",IF(OR(M32='[8]Tabla Impacto'!$C$14,M32='[8]Tabla Impacto'!$D$14),"Mayor",IF(OR(M32='[8]Tabla Impacto'!$C$15,M32='[8]Tabla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97"/>
      <c r="R32" s="93"/>
      <c r="S32" s="97"/>
      <c r="T32" s="93"/>
      <c r="U32" s="98" t="str">
        <f>+CONCATENATE(R32," ",S32," ",T32)</f>
        <v xml:space="preserve">  </v>
      </c>
      <c r="V32" s="25" t="str">
        <f t="shared" si="1"/>
        <v/>
      </c>
      <c r="W32" s="95"/>
      <c r="X32" s="95"/>
      <c r="Y32" s="26" t="str">
        <f>IF(AND(W32="Preventivo",X32="Automático"),"50%",IF(AND(W32="Preventivo",X32="Manual"),"40%",IF(AND(W32="Detectivo",X32="Automático"),"40%",IF(AND(W32="Detectivo",X32="Manual"),"30%",IF(AND(W32="Correctivo",X32="Automático"),"35%",IF(AND(W32="Correctivo",X32="Manual"),"25%",""))))))</f>
        <v/>
      </c>
      <c r="Z32" s="95"/>
      <c r="AA32" s="95"/>
      <c r="AB32" s="95"/>
      <c r="AC32" s="27" t="str">
        <f>IFERROR(IF(V32="Probabilidad",(K32-(+K32*Y32)),IF(V32="Impacto",K32,"")),"")</f>
        <v/>
      </c>
      <c r="AD32" s="241" t="str">
        <f>IFERROR(LOOKUP(LOOKUP(2,1/(AC32:AC38&lt;&gt;""),AC32:AC38),'[8]Opciones Tratamiento'!$I$2:$I$6,'[8]Opciones Tratamiento'!$J$2:$J$6),"")</f>
        <v/>
      </c>
      <c r="AE32" s="26" t="str">
        <f>+AC32</f>
        <v/>
      </c>
      <c r="AF32" s="241" t="str">
        <f>IFERROR(LOOKUP(LOOKUP(2,1/(AG32:AG38&lt;&gt;""),AG32:AG38),'[8]Opciones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29"/>
      <c r="AK32" s="97"/>
      <c r="AL32" s="93"/>
      <c r="AM32" s="97"/>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97"/>
      <c r="R33" s="97"/>
      <c r="S33" s="97"/>
      <c r="T33" s="97"/>
      <c r="U33" s="98" t="str">
        <f>+CONCATENATE(R33," ",S33," ",T33)</f>
        <v xml:space="preserve">  </v>
      </c>
      <c r="V33" s="25" t="str">
        <f t="shared" si="1"/>
        <v/>
      </c>
      <c r="W33" s="95"/>
      <c r="X33" s="95"/>
      <c r="Y33" s="26" t="str">
        <f t="shared" ref="Y33" si="19">IF(AND(W33="Preventivo",X33="Automático"),"50%",IF(AND(W33="Preventivo",X33="Manual"),"40%",IF(AND(W33="Detectivo",X33="Automático"),"40%",IF(AND(W33="Detectivo",X33="Manual"),"30%",IF(AND(W33="Correctivo",X33="Automático"),"35%",IF(AND(W33="Correctivo",X33="Manual"),"25%",""))))))</f>
        <v/>
      </c>
      <c r="Z33" s="95"/>
      <c r="AA33" s="95"/>
      <c r="AB33" s="95"/>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29"/>
      <c r="AK33" s="97"/>
      <c r="AL33" s="93"/>
      <c r="AM33" s="97"/>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97"/>
      <c r="R34" s="97"/>
      <c r="S34" s="97"/>
      <c r="T34" s="97"/>
      <c r="U34" s="98" t="str">
        <f t="shared" ref="U34:U38" si="21">+CONCATENATE(R34," ",S34," ",T34)</f>
        <v xml:space="preserve">  </v>
      </c>
      <c r="V34" s="25" t="str">
        <f t="shared" si="1"/>
        <v/>
      </c>
      <c r="W34" s="95"/>
      <c r="X34" s="95"/>
      <c r="Y34" s="26" t="str">
        <f>IF(AND(W34="Preventivo",X34="Automático"),"50%",IF(AND(W34="Preventivo",X34="Manual"),"40%",IF(AND(W34="Detectivo",X34="Automático"),"40%",IF(AND(W34="Detectivo",X34="Manual"),"30%",IF(AND(W34="Correctivo",X34="Automático"),"35%",IF(AND(W34="Correctivo",X34="Manual"),"25%",""))))))</f>
        <v/>
      </c>
      <c r="Z34" s="95"/>
      <c r="AA34" s="95"/>
      <c r="AB34" s="95"/>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29"/>
      <c r="AK34" s="97"/>
      <c r="AL34" s="93"/>
      <c r="AM34" s="97"/>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97"/>
      <c r="R35" s="97"/>
      <c r="S35" s="97"/>
      <c r="T35" s="97"/>
      <c r="U35" s="98" t="str">
        <f t="shared" si="21"/>
        <v xml:space="preserve">  </v>
      </c>
      <c r="V35" s="25" t="str">
        <f t="shared" si="1"/>
        <v/>
      </c>
      <c r="W35" s="95"/>
      <c r="X35" s="95"/>
      <c r="Y35" s="26" t="str">
        <f t="shared" ref="Y35" si="23">IF(AND(W35="Preventivo",X35="Automático"),"50%",IF(AND(W35="Preventivo",X35="Manual"),"40%",IF(AND(W35="Detectivo",X35="Automático"),"40%",IF(AND(W35="Detectivo",X35="Manual"),"30%",IF(AND(W35="Correctivo",X35="Automático"),"35%",IF(AND(W35="Correctivo",X35="Manual"),"25%",""))))))</f>
        <v/>
      </c>
      <c r="Z35" s="95"/>
      <c r="AA35" s="95"/>
      <c r="AB35" s="95"/>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97"/>
      <c r="AL35" s="93"/>
      <c r="AM35" s="97"/>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97"/>
      <c r="R36" s="97"/>
      <c r="S36" s="97"/>
      <c r="T36" s="97"/>
      <c r="U36" s="98" t="str">
        <f t="shared" si="21"/>
        <v xml:space="preserve">  </v>
      </c>
      <c r="V36" s="25" t="str">
        <f t="shared" si="1"/>
        <v/>
      </c>
      <c r="W36" s="95"/>
      <c r="X36" s="95"/>
      <c r="Y36" s="26" t="str">
        <f>IF(AND(W36="Preventivo",X36="Automático"),"50%",IF(AND(W36="Preventivo",X36="Manual"),"40%",IF(AND(W36="Detectivo",X36="Automático"),"40%",IF(AND(W36="Detectivo",X36="Manual"),"30%",IF(AND(W36="Correctivo",X36="Automático"),"35%",IF(AND(W36="Correctivo",X36="Manual"),"25%",""))))))</f>
        <v/>
      </c>
      <c r="Z36" s="95"/>
      <c r="AA36" s="95"/>
      <c r="AB36" s="95"/>
      <c r="AC36" s="27" t="str">
        <f t="shared" si="22"/>
        <v/>
      </c>
      <c r="AD36" s="241"/>
      <c r="AE36" s="26" t="str">
        <f>+AC36</f>
        <v/>
      </c>
      <c r="AF36" s="241"/>
      <c r="AG36" s="28" t="str">
        <f>IFERROR(IF(AND(V31="Impacto",V32="Impacto",V33="Impacto",V34="Impacto",V36="Impacto"),(AG34-(+AG34*Y36)),IF(V36="Impacto",(O31-(+O31*Y36)),IF(V36="Probabilidad",AG34,""))),"")</f>
        <v/>
      </c>
      <c r="AH36" s="223"/>
      <c r="AI36" s="225"/>
      <c r="AJ36" s="29"/>
      <c r="AK36" s="97"/>
      <c r="AL36" s="93"/>
      <c r="AM36" s="97"/>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97"/>
      <c r="R37" s="97"/>
      <c r="S37" s="97"/>
      <c r="T37" s="97"/>
      <c r="U37" s="98" t="str">
        <f t="shared" si="21"/>
        <v xml:space="preserve">  </v>
      </c>
      <c r="V37" s="25" t="str">
        <f t="shared" si="1"/>
        <v/>
      </c>
      <c r="W37" s="95"/>
      <c r="X37" s="95"/>
      <c r="Y37" s="26" t="str">
        <f>IF(AND(W37="Preventivo",X37="Automático"),"50%",IF(AND(W37="Preventivo",X37="Manual"),"40%",IF(AND(W37="Detectivo",X37="Automático"),"40%",IF(AND(W37="Detectivo",X37="Manual"),"30%",IF(AND(W37="Correctivo",X37="Automático"),"35%",IF(AND(W37="Correctivo",X37="Manual"),"25%",""))))))</f>
        <v/>
      </c>
      <c r="Z37" s="95"/>
      <c r="AA37" s="95"/>
      <c r="AB37" s="95"/>
      <c r="AC37" s="27" t="str">
        <f t="shared" si="22"/>
        <v/>
      </c>
      <c r="AD37" s="241"/>
      <c r="AE37" s="26" t="str">
        <f>+AC37</f>
        <v/>
      </c>
      <c r="AF37" s="241"/>
      <c r="AG37" s="28" t="str">
        <f>IFERROR(IF(AND(V31="Impacto",V32="Impacto",V33="Impacto",V34="Impacto",V37="Impacto"),(AG34-(+AG34*Y37)),IF(V37="Impacto",(O31-(+O31*Y37)),IF(V37="Probabilidad",AG34,""))),"")</f>
        <v/>
      </c>
      <c r="AH37" s="223"/>
      <c r="AI37" s="225"/>
      <c r="AJ37" s="29"/>
      <c r="AK37" s="97"/>
      <c r="AL37" s="93"/>
      <c r="AM37" s="97"/>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97"/>
      <c r="R38" s="97"/>
      <c r="S38" s="97"/>
      <c r="T38" s="97"/>
      <c r="U38" s="98" t="str">
        <f t="shared" si="21"/>
        <v xml:space="preserve">  </v>
      </c>
      <c r="V38" s="25" t="str">
        <f t="shared" si="1"/>
        <v/>
      </c>
      <c r="W38" s="95"/>
      <c r="X38" s="95"/>
      <c r="Y38" s="26" t="str">
        <f>IF(AND(W38="Preventivo",X38="Automático"),"50%",IF(AND(W38="Preventivo",X38="Manual"),"40%",IF(AND(W38="Detectivo",X38="Automático"),"40%",IF(AND(W38="Detectivo",X38="Manual"),"30%",IF(AND(W38="Correctivo",X38="Automático"),"35%",IF(AND(W38="Correctivo",X38="Manual"),"25%",""))))))</f>
        <v/>
      </c>
      <c r="Z38" s="95"/>
      <c r="AA38" s="95"/>
      <c r="AB38" s="95"/>
      <c r="AC38" s="27" t="str">
        <f t="shared" si="22"/>
        <v/>
      </c>
      <c r="AD38" s="241"/>
      <c r="AE38" s="26" t="str">
        <f>+AC38</f>
        <v/>
      </c>
      <c r="AF38" s="241"/>
      <c r="AG38" s="28" t="str">
        <f>IFERROR(IF(AND(V32="Impacto",V33="Impacto",V34="Impacto",V35="Impacto",V38="Impacto"),(AG35-(+AG35*Y38)),IF(V38="Impacto",(O32-(+O32*Y38)),IF(V38="Probabilidad",AG35,""))),"")</f>
        <v/>
      </c>
      <c r="AH38" s="223"/>
      <c r="AI38" s="225"/>
      <c r="AJ38" s="29"/>
      <c r="AK38" s="97"/>
      <c r="AL38" s="93"/>
      <c r="AM38" s="97"/>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IF(NOT(ISERROR(MATCH(L39,'[8]Tabla Impacto'!$B$221:$B$223,0))),'[8]Tabla Impacto'!$F$223,L39)</f>
        <v>0</v>
      </c>
      <c r="N39" s="235" t="str">
        <f>IF(OR(M39='[8]Tabla Impacto'!$C$11,M39='[8]Tabla Impacto'!$D$11),"Leve",IF(OR(M39='[8]Tabla Impacto'!$C$12,M39='[8]Tabla Impacto'!$D$12),"Menor",IF(OR(M39='[8]Tabla Impacto'!$C$13,M39='[8]Tabla Impacto'!$D$13),"Moderado",IF(OR(M39='[8]Tabla Impacto'!$C$14,M39='[8]Tabla Impacto'!$D$14),"Mayor",IF(OR(M39='[8]Tabla Impacto'!$C$15,M39='[8]Tabla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97"/>
      <c r="R39" s="93"/>
      <c r="S39" s="97"/>
      <c r="T39" s="93"/>
      <c r="U39" s="98" t="str">
        <f>+CONCATENATE(R39," ",S39," ",T39)</f>
        <v xml:space="preserve">  </v>
      </c>
      <c r="V39" s="25" t="str">
        <f t="shared" si="1"/>
        <v/>
      </c>
      <c r="W39" s="95"/>
      <c r="X39" s="95"/>
      <c r="Y39" s="26" t="str">
        <f>IF(AND(W39="Preventivo",X39="Automático"),"50%",IF(AND(W39="Preventivo",X39="Manual"),"40%",IF(AND(W39="Detectivo",X39="Automático"),"40%",IF(AND(W39="Detectivo",X39="Manual"),"30%",IF(AND(W39="Correctivo",X39="Automático"),"35%",IF(AND(W39="Correctivo",X39="Manual"),"25%",""))))))</f>
        <v/>
      </c>
      <c r="Z39" s="95"/>
      <c r="AA39" s="95"/>
      <c r="AB39" s="95"/>
      <c r="AC39" s="27" t="str">
        <f>IFERROR(IF(V39="Probabilidad",(K39-(+K39*Y39)),IF(V39="Impacto",K39,"")),"")</f>
        <v/>
      </c>
      <c r="AD39" s="241" t="str">
        <f>IFERROR(LOOKUP(LOOKUP(2,1/(AC39:AC45&lt;&gt;""),AC39:AC45),'[8]Opciones Tratamiento'!$I$2:$I$6,'[8]Opciones Tratamiento'!$J$2:$J$6),"")</f>
        <v/>
      </c>
      <c r="AE39" s="26" t="str">
        <f>+AC39</f>
        <v/>
      </c>
      <c r="AF39" s="241" t="str">
        <f>IFERROR(LOOKUP(LOOKUP(2,1/(AG39:AG45&lt;&gt;""),AG39:AG45),'[8]Opciones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97"/>
      <c r="AL39" s="93"/>
      <c r="AM39" s="97"/>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97"/>
      <c r="R40" s="97"/>
      <c r="S40" s="97"/>
      <c r="T40" s="97"/>
      <c r="U40" s="98" t="str">
        <f>+CONCATENATE(R40," ",S40," ",T40)</f>
        <v xml:space="preserve">  </v>
      </c>
      <c r="V40" s="25" t="str">
        <f t="shared" si="1"/>
        <v/>
      </c>
      <c r="W40" s="95"/>
      <c r="X40" s="95"/>
      <c r="Y40" s="26" t="str">
        <f t="shared" ref="Y40" si="26">IF(AND(W40="Preventivo",X40="Automático"),"50%",IF(AND(W40="Preventivo",X40="Manual"),"40%",IF(AND(W40="Detectivo",X40="Automático"),"40%",IF(AND(W40="Detectivo",X40="Manual"),"30%",IF(AND(W40="Correctivo",X40="Automático"),"35%",IF(AND(W40="Correctivo",X40="Manual"),"25%",""))))))</f>
        <v/>
      </c>
      <c r="Z40" s="95"/>
      <c r="AA40" s="95"/>
      <c r="AB40" s="95"/>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97"/>
      <c r="AL40" s="93"/>
      <c r="AM40" s="97"/>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97"/>
      <c r="R41" s="97"/>
      <c r="S41" s="97"/>
      <c r="T41" s="97"/>
      <c r="U41" s="98" t="str">
        <f t="shared" ref="U41:U45" si="28">+CONCATENATE(R41," ",S41," ",T41)</f>
        <v xml:space="preserve">  </v>
      </c>
      <c r="V41" s="25" t="str">
        <f t="shared" si="1"/>
        <v/>
      </c>
      <c r="W41" s="95"/>
      <c r="X41" s="95"/>
      <c r="Y41" s="26" t="str">
        <f>IF(AND(W41="Preventivo",X41="Automático"),"50%",IF(AND(W41="Preventivo",X41="Manual"),"40%",IF(AND(W41="Detectivo",X41="Automático"),"40%",IF(AND(W41="Detectivo",X41="Manual"),"30%",IF(AND(W41="Correctivo",X41="Automático"),"35%",IF(AND(W41="Correctivo",X41="Manual"),"25%",""))))))</f>
        <v/>
      </c>
      <c r="Z41" s="95"/>
      <c r="AA41" s="95"/>
      <c r="AB41" s="95"/>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97"/>
      <c r="AL41" s="93"/>
      <c r="AM41" s="97"/>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97"/>
      <c r="R42" s="97"/>
      <c r="S42" s="97"/>
      <c r="T42" s="97"/>
      <c r="U42" s="98" t="str">
        <f t="shared" si="28"/>
        <v xml:space="preserve">  </v>
      </c>
      <c r="V42" s="25" t="str">
        <f t="shared" si="1"/>
        <v/>
      </c>
      <c r="W42" s="95"/>
      <c r="X42" s="95"/>
      <c r="Y42" s="26" t="str">
        <f t="shared" ref="Y42" si="30">IF(AND(W42="Preventivo",X42="Automático"),"50%",IF(AND(W42="Preventivo",X42="Manual"),"40%",IF(AND(W42="Detectivo",X42="Automático"),"40%",IF(AND(W42="Detectivo",X42="Manual"),"30%",IF(AND(W42="Correctivo",X42="Automático"),"35%",IF(AND(W42="Correctivo",X42="Manual"),"25%",""))))))</f>
        <v/>
      </c>
      <c r="Z42" s="95"/>
      <c r="AA42" s="95"/>
      <c r="AB42" s="95"/>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97"/>
      <c r="AL42" s="93"/>
      <c r="AM42" s="97"/>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97"/>
      <c r="R43" s="97"/>
      <c r="S43" s="97"/>
      <c r="T43" s="97"/>
      <c r="U43" s="98" t="str">
        <f t="shared" si="28"/>
        <v xml:space="preserve">  </v>
      </c>
      <c r="V43" s="25" t="str">
        <f t="shared" si="1"/>
        <v/>
      </c>
      <c r="W43" s="95"/>
      <c r="X43" s="95"/>
      <c r="Y43" s="26" t="str">
        <f>IF(AND(W43="Preventivo",X43="Automático"),"50%",IF(AND(W43="Preventivo",X43="Manual"),"40%",IF(AND(W43="Detectivo",X43="Automático"),"40%",IF(AND(W43="Detectivo",X43="Manual"),"30%",IF(AND(W43="Correctivo",X43="Automático"),"35%",IF(AND(W43="Correctivo",X43="Manual"),"25%",""))))))</f>
        <v/>
      </c>
      <c r="Z43" s="95"/>
      <c r="AA43" s="95"/>
      <c r="AB43" s="95"/>
      <c r="AC43" s="27" t="str">
        <f t="shared" si="29"/>
        <v/>
      </c>
      <c r="AD43" s="241"/>
      <c r="AE43" s="26" t="str">
        <f>+AC43</f>
        <v/>
      </c>
      <c r="AF43" s="241"/>
      <c r="AG43" s="28" t="str">
        <f>IFERROR(IF(AND(V38="Impacto",V39="Impacto",V40="Impacto",V41="Impacto",V43="Impacto"),(AG41-(+AG41*Y43)),IF(V43="Impacto",(O38-(+O38*Y43)),IF(V43="Probabilidad",AG41,""))),"")</f>
        <v/>
      </c>
      <c r="AH43" s="223"/>
      <c r="AI43" s="225"/>
      <c r="AJ43" s="29"/>
      <c r="AK43" s="97"/>
      <c r="AL43" s="93"/>
      <c r="AM43" s="97"/>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97"/>
      <c r="R44" s="97"/>
      <c r="S44" s="97"/>
      <c r="T44" s="97"/>
      <c r="U44" s="98" t="str">
        <f t="shared" si="28"/>
        <v xml:space="preserve">  </v>
      </c>
      <c r="V44" s="25" t="str">
        <f t="shared" si="1"/>
        <v/>
      </c>
      <c r="W44" s="95"/>
      <c r="X44" s="95"/>
      <c r="Y44" s="26" t="str">
        <f>IF(AND(W44="Preventivo",X44="Automático"),"50%",IF(AND(W44="Preventivo",X44="Manual"),"40%",IF(AND(W44="Detectivo",X44="Automático"),"40%",IF(AND(W44="Detectivo",X44="Manual"),"30%",IF(AND(W44="Correctivo",X44="Automático"),"35%",IF(AND(W44="Correctivo",X44="Manual"),"25%",""))))))</f>
        <v/>
      </c>
      <c r="Z44" s="95"/>
      <c r="AA44" s="95"/>
      <c r="AB44" s="95"/>
      <c r="AC44" s="27" t="str">
        <f t="shared" si="29"/>
        <v/>
      </c>
      <c r="AD44" s="241"/>
      <c r="AE44" s="26" t="str">
        <f>+AC44</f>
        <v/>
      </c>
      <c r="AF44" s="241"/>
      <c r="AG44" s="28" t="str">
        <f>IFERROR(IF(AND(V38="Impacto",V39="Impacto",V40="Impacto",V41="Impacto",V44="Impacto"),(AG41-(+AG41*Y44)),IF(V44="Impacto",(O38-(+O38*Y44)),IF(V44="Probabilidad",AG41,""))),"")</f>
        <v/>
      </c>
      <c r="AH44" s="223"/>
      <c r="AI44" s="225"/>
      <c r="AJ44" s="29"/>
      <c r="AK44" s="97"/>
      <c r="AL44" s="93"/>
      <c r="AM44" s="97"/>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97"/>
      <c r="R45" s="97"/>
      <c r="S45" s="97"/>
      <c r="T45" s="97"/>
      <c r="U45" s="98" t="str">
        <f t="shared" si="28"/>
        <v xml:space="preserve">  </v>
      </c>
      <c r="V45" s="25" t="str">
        <f t="shared" si="1"/>
        <v/>
      </c>
      <c r="W45" s="95"/>
      <c r="X45" s="95"/>
      <c r="Y45" s="26" t="str">
        <f>IF(AND(W45="Preventivo",X45="Automático"),"50%",IF(AND(W45="Preventivo",X45="Manual"),"40%",IF(AND(W45="Detectivo",X45="Automático"),"40%",IF(AND(W45="Detectivo",X45="Manual"),"30%",IF(AND(W45="Correctivo",X45="Automático"),"35%",IF(AND(W45="Correctivo",X45="Manual"),"25%",""))))))</f>
        <v/>
      </c>
      <c r="Z45" s="95"/>
      <c r="AA45" s="95"/>
      <c r="AB45" s="95"/>
      <c r="AC45" s="27" t="str">
        <f t="shared" si="29"/>
        <v/>
      </c>
      <c r="AD45" s="241"/>
      <c r="AE45" s="26" t="str">
        <f>+AC45</f>
        <v/>
      </c>
      <c r="AF45" s="241"/>
      <c r="AG45" s="28" t="str">
        <f>IFERROR(IF(AND(V39="Impacto",V40="Impacto",V41="Impacto",V42="Impacto",V45="Impacto"),(AG42-(+AG42*Y45)),IF(V45="Impacto",(O39-(+O39*Y45)),IF(V45="Probabilidad",AG42,""))),"")</f>
        <v/>
      </c>
      <c r="AH45" s="223"/>
      <c r="AI45" s="225"/>
      <c r="AJ45" s="29"/>
      <c r="AK45" s="97"/>
      <c r="AL45" s="93"/>
      <c r="AM45" s="97"/>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IF(NOT(ISERROR(MATCH(L46,'[8]Tabla Impacto'!$B$221:$B$223,0))),'[8]Tabla Impacto'!$F$223,L46)</f>
        <v>0</v>
      </c>
      <c r="N46" s="235" t="str">
        <f>IF(OR(M46='[8]Tabla Impacto'!$C$11,M46='[8]Tabla Impacto'!$D$11),"Leve",IF(OR(M46='[8]Tabla Impacto'!$C$12,M46='[8]Tabla Impacto'!$D$12),"Menor",IF(OR(M46='[8]Tabla Impacto'!$C$13,M46='[8]Tabla Impacto'!$D$13),"Moderado",IF(OR(M46='[8]Tabla Impacto'!$C$14,M46='[8]Tabla Impacto'!$D$14),"Mayor",IF(OR(M46='[8]Tabla Impacto'!$C$15,M46='[8]Tabla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97"/>
      <c r="R46" s="93"/>
      <c r="S46" s="97"/>
      <c r="T46" s="93"/>
      <c r="U46" s="98" t="str">
        <f>+CONCATENATE(R46," ",S46," ",T46)</f>
        <v xml:space="preserve">  </v>
      </c>
      <c r="V46" s="25" t="str">
        <f t="shared" si="1"/>
        <v/>
      </c>
      <c r="W46" s="95"/>
      <c r="X46" s="95"/>
      <c r="Y46" s="26" t="str">
        <f>IF(AND(W46="Preventivo",X46="Automático"),"50%",IF(AND(W46="Preventivo",X46="Manual"),"40%",IF(AND(W46="Detectivo",X46="Automático"),"40%",IF(AND(W46="Detectivo",X46="Manual"),"30%",IF(AND(W46="Correctivo",X46="Automático"),"35%",IF(AND(W46="Correctivo",X46="Manual"),"25%",""))))))</f>
        <v/>
      </c>
      <c r="Z46" s="95"/>
      <c r="AA46" s="95"/>
      <c r="AB46" s="95"/>
      <c r="AC46" s="27" t="str">
        <f>IFERROR(IF(V46="Probabilidad",(K46-(+K46*Y46)),IF(V46="Impacto",K46,"")),"")</f>
        <v/>
      </c>
      <c r="AD46" s="241" t="str">
        <f>IFERROR(LOOKUP(LOOKUP(2,1/(AC46:AC52&lt;&gt;""),AC46:AC52),'[8]Opciones Tratamiento'!$I$2:$I$6,'[8]Opciones Tratamiento'!$J$2:$J$6),"")</f>
        <v/>
      </c>
      <c r="AE46" s="26" t="str">
        <f>+AC46</f>
        <v/>
      </c>
      <c r="AF46" s="241" t="str">
        <f>IFERROR(LOOKUP(LOOKUP(2,1/(AG46:AG52&lt;&gt;""),AG46:AG52),'[8]Opciones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97"/>
      <c r="AL46" s="93"/>
      <c r="AM46" s="97"/>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97"/>
      <c r="R47" s="97"/>
      <c r="S47" s="97"/>
      <c r="T47" s="97"/>
      <c r="U47" s="98" t="str">
        <f>+CONCATENATE(R47," ",S47," ",T47)</f>
        <v xml:space="preserve">  </v>
      </c>
      <c r="V47" s="25" t="str">
        <f t="shared" si="1"/>
        <v/>
      </c>
      <c r="W47" s="95"/>
      <c r="X47" s="95"/>
      <c r="Y47" s="26" t="str">
        <f t="shared" ref="Y47" si="33">IF(AND(W47="Preventivo",X47="Automático"),"50%",IF(AND(W47="Preventivo",X47="Manual"),"40%",IF(AND(W47="Detectivo",X47="Automático"),"40%",IF(AND(W47="Detectivo",X47="Manual"),"30%",IF(AND(W47="Correctivo",X47="Automático"),"35%",IF(AND(W47="Correctivo",X47="Manual"),"25%",""))))))</f>
        <v/>
      </c>
      <c r="Z47" s="95"/>
      <c r="AA47" s="95"/>
      <c r="AB47" s="95"/>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97"/>
      <c r="AL47" s="93"/>
      <c r="AM47" s="97"/>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97"/>
      <c r="R48" s="97"/>
      <c r="S48" s="97"/>
      <c r="T48" s="97"/>
      <c r="U48" s="98" t="str">
        <f t="shared" ref="U48:U52" si="35">+CONCATENATE(R48," ",S48," ",T48)</f>
        <v xml:space="preserve">  </v>
      </c>
      <c r="V48" s="25" t="str">
        <f t="shared" si="1"/>
        <v/>
      </c>
      <c r="W48" s="95"/>
      <c r="X48" s="95"/>
      <c r="Y48" s="26" t="str">
        <f>IF(AND(W48="Preventivo",X48="Automático"),"50%",IF(AND(W48="Preventivo",X48="Manual"),"40%",IF(AND(W48="Detectivo",X48="Automático"),"40%",IF(AND(W48="Detectivo",X48="Manual"),"30%",IF(AND(W48="Correctivo",X48="Automático"),"35%",IF(AND(W48="Correctivo",X48="Manual"),"25%",""))))))</f>
        <v/>
      </c>
      <c r="Z48" s="95"/>
      <c r="AA48" s="95"/>
      <c r="AB48" s="95"/>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97"/>
      <c r="AL48" s="93"/>
      <c r="AM48" s="97"/>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97"/>
      <c r="R49" s="97"/>
      <c r="S49" s="97"/>
      <c r="T49" s="97"/>
      <c r="U49" s="98" t="str">
        <f t="shared" si="35"/>
        <v xml:space="preserve">  </v>
      </c>
      <c r="V49" s="25" t="str">
        <f t="shared" si="1"/>
        <v/>
      </c>
      <c r="W49" s="95"/>
      <c r="X49" s="95"/>
      <c r="Y49" s="26" t="str">
        <f t="shared" ref="Y49" si="37">IF(AND(W49="Preventivo",X49="Automático"),"50%",IF(AND(W49="Preventivo",X49="Manual"),"40%",IF(AND(W49="Detectivo",X49="Automático"),"40%",IF(AND(W49="Detectivo",X49="Manual"),"30%",IF(AND(W49="Correctivo",X49="Automático"),"35%",IF(AND(W49="Correctivo",X49="Manual"),"25%",""))))))</f>
        <v/>
      </c>
      <c r="Z49" s="95"/>
      <c r="AA49" s="95"/>
      <c r="AB49" s="95"/>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97"/>
      <c r="AL49" s="93"/>
      <c r="AM49" s="97"/>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97"/>
      <c r="R50" s="97"/>
      <c r="S50" s="97"/>
      <c r="T50" s="97"/>
      <c r="U50" s="98" t="str">
        <f t="shared" si="35"/>
        <v xml:space="preserve">  </v>
      </c>
      <c r="V50" s="25" t="str">
        <f t="shared" si="1"/>
        <v/>
      </c>
      <c r="W50" s="95"/>
      <c r="X50" s="95"/>
      <c r="Y50" s="26" t="str">
        <f>IF(AND(W50="Preventivo",X50="Automático"),"50%",IF(AND(W50="Preventivo",X50="Manual"),"40%",IF(AND(W50="Detectivo",X50="Automático"),"40%",IF(AND(W50="Detectivo",X50="Manual"),"30%",IF(AND(W50="Correctivo",X50="Automático"),"35%",IF(AND(W50="Correctivo",X50="Manual"),"25%",""))))))</f>
        <v/>
      </c>
      <c r="Z50" s="95"/>
      <c r="AA50" s="95"/>
      <c r="AB50" s="95"/>
      <c r="AC50" s="27" t="str">
        <f t="shared" si="36"/>
        <v/>
      </c>
      <c r="AD50" s="241"/>
      <c r="AE50" s="26" t="str">
        <f>+AC50</f>
        <v/>
      </c>
      <c r="AF50" s="241"/>
      <c r="AG50" s="28" t="str">
        <f>IFERROR(IF(AND(V45="Impacto",V46="Impacto",V47="Impacto",V48="Impacto",V50="Impacto"),(AG48-(+AG48*Y50)),IF(V50="Impacto",(O45-(+O45*Y50)),IF(V50="Probabilidad",AG48,""))),"")</f>
        <v/>
      </c>
      <c r="AH50" s="223"/>
      <c r="AI50" s="225"/>
      <c r="AJ50" s="29"/>
      <c r="AK50" s="97"/>
      <c r="AL50" s="93"/>
      <c r="AM50" s="97"/>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97"/>
      <c r="R51" s="97"/>
      <c r="S51" s="97"/>
      <c r="T51" s="97"/>
      <c r="U51" s="98" t="str">
        <f t="shared" si="35"/>
        <v xml:space="preserve">  </v>
      </c>
      <c r="V51" s="25" t="str">
        <f t="shared" si="1"/>
        <v/>
      </c>
      <c r="W51" s="95"/>
      <c r="X51" s="95"/>
      <c r="Y51" s="26" t="str">
        <f>IF(AND(W51="Preventivo",X51="Automático"),"50%",IF(AND(W51="Preventivo",X51="Manual"),"40%",IF(AND(W51="Detectivo",X51="Automático"),"40%",IF(AND(W51="Detectivo",X51="Manual"),"30%",IF(AND(W51="Correctivo",X51="Automático"),"35%",IF(AND(W51="Correctivo",X51="Manual"),"25%",""))))))</f>
        <v/>
      </c>
      <c r="Z51" s="95"/>
      <c r="AA51" s="95"/>
      <c r="AB51" s="95"/>
      <c r="AC51" s="27" t="str">
        <f t="shared" si="36"/>
        <v/>
      </c>
      <c r="AD51" s="241"/>
      <c r="AE51" s="26" t="str">
        <f>+AC51</f>
        <v/>
      </c>
      <c r="AF51" s="241"/>
      <c r="AG51" s="28" t="str">
        <f>IFERROR(IF(AND(V45="Impacto",V46="Impacto",V47="Impacto",V48="Impacto",V51="Impacto"),(AG48-(+AG48*Y51)),IF(V51="Impacto",(O45-(+O45*Y51)),IF(V51="Probabilidad",AG48,""))),"")</f>
        <v/>
      </c>
      <c r="AH51" s="223"/>
      <c r="AI51" s="225"/>
      <c r="AJ51" s="29"/>
      <c r="AK51" s="97"/>
      <c r="AL51" s="93"/>
      <c r="AM51" s="97"/>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97"/>
      <c r="R52" s="97"/>
      <c r="S52" s="97"/>
      <c r="T52" s="97"/>
      <c r="U52" s="98" t="str">
        <f t="shared" si="35"/>
        <v xml:space="preserve">  </v>
      </c>
      <c r="V52" s="25" t="str">
        <f t="shared" si="1"/>
        <v/>
      </c>
      <c r="W52" s="95"/>
      <c r="X52" s="95"/>
      <c r="Y52" s="26" t="str">
        <f>IF(AND(W52="Preventivo",X52="Automático"),"50%",IF(AND(W52="Preventivo",X52="Manual"),"40%",IF(AND(W52="Detectivo",X52="Automático"),"40%",IF(AND(W52="Detectivo",X52="Manual"),"30%",IF(AND(W52="Correctivo",X52="Automático"),"35%",IF(AND(W52="Correctivo",X52="Manual"),"25%",""))))))</f>
        <v/>
      </c>
      <c r="Z52" s="95"/>
      <c r="AA52" s="95"/>
      <c r="AB52" s="95"/>
      <c r="AC52" s="27" t="str">
        <f t="shared" si="36"/>
        <v/>
      </c>
      <c r="AD52" s="241"/>
      <c r="AE52" s="26" t="str">
        <f>+AC52</f>
        <v/>
      </c>
      <c r="AF52" s="241"/>
      <c r="AG52" s="28" t="str">
        <f>IFERROR(IF(AND(V46="Impacto",V47="Impacto",V48="Impacto",V49="Impacto",V52="Impacto"),(AG49-(+AG49*Y52)),IF(V52="Impacto",(O46-(+O46*Y52)),IF(V52="Probabilidad",AG49,""))),"")</f>
        <v/>
      </c>
      <c r="AH52" s="223"/>
      <c r="AI52" s="225"/>
      <c r="AJ52" s="29"/>
      <c r="AK52" s="97"/>
      <c r="AL52" s="93"/>
      <c r="AM52" s="97"/>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IF(NOT(ISERROR(MATCH(L53,'[8]Tabla Impacto'!$B$221:$B$223,0))),'[8]Tabla Impacto'!$F$223,L53)</f>
        <v>0</v>
      </c>
      <c r="N53" s="235" t="str">
        <f>IF(OR(M53='[8]Tabla Impacto'!$C$11,M53='[8]Tabla Impacto'!$D$11),"Leve",IF(OR(M53='[8]Tabla Impacto'!$C$12,M53='[8]Tabla Impacto'!$D$12),"Menor",IF(OR(M53='[8]Tabla Impacto'!$C$13,M53='[8]Tabla Impacto'!$D$13),"Moderado",IF(OR(M53='[8]Tabla Impacto'!$C$14,M53='[8]Tabla Impacto'!$D$14),"Mayor",IF(OR(M53='[8]Tabla Impacto'!$C$15,M53='[8]Tabla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97"/>
      <c r="R53" s="93"/>
      <c r="S53" s="97"/>
      <c r="T53" s="93"/>
      <c r="U53" s="98" t="str">
        <f>+CONCATENATE(R53," ",S53," ",T53)</f>
        <v xml:space="preserve">  </v>
      </c>
      <c r="V53" s="25" t="str">
        <f t="shared" si="1"/>
        <v/>
      </c>
      <c r="W53" s="95"/>
      <c r="X53" s="95"/>
      <c r="Y53" s="26" t="str">
        <f>IF(AND(W53="Preventivo",X53="Automático"),"50%",IF(AND(W53="Preventivo",X53="Manual"),"40%",IF(AND(W53="Detectivo",X53="Automático"),"40%",IF(AND(W53="Detectivo",X53="Manual"),"30%",IF(AND(W53="Correctivo",X53="Automático"),"35%",IF(AND(W53="Correctivo",X53="Manual"),"25%",""))))))</f>
        <v/>
      </c>
      <c r="Z53" s="95"/>
      <c r="AA53" s="95"/>
      <c r="AB53" s="95"/>
      <c r="AC53" s="27" t="str">
        <f>IFERROR(IF(V53="Probabilidad",(K53-(+K53*Y53)),IF(V53="Impacto",K53,"")),"")</f>
        <v/>
      </c>
      <c r="AD53" s="241" t="str">
        <f>IFERROR(LOOKUP(LOOKUP(2,1/(AC53:AC59&lt;&gt;""),AC53:AC59),'[8]Opciones Tratamiento'!$I$2:$I$6,'[8]Opciones Tratamiento'!$J$2:$J$6),"")</f>
        <v/>
      </c>
      <c r="AE53" s="26" t="str">
        <f>+AC53</f>
        <v/>
      </c>
      <c r="AF53" s="241" t="str">
        <f>IFERROR(LOOKUP(LOOKUP(2,1/(AG53:AG59&lt;&gt;""),AG53:AG59),'[8]Opciones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97"/>
      <c r="AL53" s="93"/>
      <c r="AM53" s="97"/>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97"/>
      <c r="R54" s="97"/>
      <c r="S54" s="97"/>
      <c r="T54" s="97"/>
      <c r="U54" s="98" t="str">
        <f>+CONCATENATE(R54," ",S54," ",T54)</f>
        <v xml:space="preserve">  </v>
      </c>
      <c r="V54" s="25" t="str">
        <f t="shared" si="1"/>
        <v/>
      </c>
      <c r="W54" s="95"/>
      <c r="X54" s="95"/>
      <c r="Y54" s="26" t="str">
        <f t="shared" ref="Y54" si="40">IF(AND(W54="Preventivo",X54="Automático"),"50%",IF(AND(W54="Preventivo",X54="Manual"),"40%",IF(AND(W54="Detectivo",X54="Automático"),"40%",IF(AND(W54="Detectivo",X54="Manual"),"30%",IF(AND(W54="Correctivo",X54="Automático"),"35%",IF(AND(W54="Correctivo",X54="Manual"),"25%",""))))))</f>
        <v/>
      </c>
      <c r="Z54" s="95"/>
      <c r="AA54" s="95"/>
      <c r="AB54" s="95"/>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97"/>
      <c r="AL54" s="93"/>
      <c r="AM54" s="97"/>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97"/>
      <c r="R55" s="97"/>
      <c r="S55" s="97"/>
      <c r="T55" s="97"/>
      <c r="U55" s="98" t="str">
        <f t="shared" ref="U55:U59" si="42">+CONCATENATE(R55," ",S55," ",T55)</f>
        <v xml:space="preserve">  </v>
      </c>
      <c r="V55" s="25" t="str">
        <f t="shared" si="1"/>
        <v/>
      </c>
      <c r="W55" s="95"/>
      <c r="X55" s="95"/>
      <c r="Y55" s="26" t="str">
        <f>IF(AND(W55="Preventivo",X55="Automático"),"50%",IF(AND(W55="Preventivo",X55="Manual"),"40%",IF(AND(W55="Detectivo",X55="Automático"),"40%",IF(AND(W55="Detectivo",X55="Manual"),"30%",IF(AND(W55="Correctivo",X55="Automático"),"35%",IF(AND(W55="Correctivo",X55="Manual"),"25%",""))))))</f>
        <v/>
      </c>
      <c r="Z55" s="95"/>
      <c r="AA55" s="95"/>
      <c r="AB55" s="95"/>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97"/>
      <c r="AL55" s="93"/>
      <c r="AM55" s="97"/>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97"/>
      <c r="R56" s="97"/>
      <c r="S56" s="97"/>
      <c r="T56" s="97"/>
      <c r="U56" s="98" t="str">
        <f t="shared" si="42"/>
        <v xml:space="preserve">  </v>
      </c>
      <c r="V56" s="25" t="str">
        <f t="shared" si="1"/>
        <v/>
      </c>
      <c r="W56" s="95"/>
      <c r="X56" s="95"/>
      <c r="Y56" s="26" t="str">
        <f t="shared" ref="Y56" si="44">IF(AND(W56="Preventivo",X56="Automático"),"50%",IF(AND(W56="Preventivo",X56="Manual"),"40%",IF(AND(W56="Detectivo",X56="Automático"),"40%",IF(AND(W56="Detectivo",X56="Manual"),"30%",IF(AND(W56="Correctivo",X56="Automático"),"35%",IF(AND(W56="Correctivo",X56="Manual"),"25%",""))))))</f>
        <v/>
      </c>
      <c r="Z56" s="95"/>
      <c r="AA56" s="95"/>
      <c r="AB56" s="95"/>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97"/>
      <c r="AL56" s="93"/>
      <c r="AM56" s="97"/>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97"/>
      <c r="R57" s="97"/>
      <c r="S57" s="97"/>
      <c r="T57" s="97"/>
      <c r="U57" s="98" t="str">
        <f t="shared" si="42"/>
        <v xml:space="preserve">  </v>
      </c>
      <c r="V57" s="25" t="str">
        <f t="shared" si="1"/>
        <v/>
      </c>
      <c r="W57" s="95"/>
      <c r="X57" s="95"/>
      <c r="Y57" s="26" t="str">
        <f>IF(AND(W57="Preventivo",X57="Automático"),"50%",IF(AND(W57="Preventivo",X57="Manual"),"40%",IF(AND(W57="Detectivo",X57="Automático"),"40%",IF(AND(W57="Detectivo",X57="Manual"),"30%",IF(AND(W57="Correctivo",X57="Automático"),"35%",IF(AND(W57="Correctivo",X57="Manual"),"25%",""))))))</f>
        <v/>
      </c>
      <c r="Z57" s="95"/>
      <c r="AA57" s="95"/>
      <c r="AB57" s="95"/>
      <c r="AC57" s="27" t="str">
        <f t="shared" si="43"/>
        <v/>
      </c>
      <c r="AD57" s="241"/>
      <c r="AE57" s="26" t="str">
        <f>+AC57</f>
        <v/>
      </c>
      <c r="AF57" s="241"/>
      <c r="AG57" s="28" t="str">
        <f>IFERROR(IF(AND(V52="Impacto",V53="Impacto",V54="Impacto",V55="Impacto",V57="Impacto"),(AG55-(+AG55*Y57)),IF(V57="Impacto",(O52-(+O52*Y57)),IF(V57="Probabilidad",AG55,""))),"")</f>
        <v/>
      </c>
      <c r="AH57" s="223"/>
      <c r="AI57" s="225"/>
      <c r="AJ57" s="29"/>
      <c r="AK57" s="97"/>
      <c r="AL57" s="93"/>
      <c r="AM57" s="97"/>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97"/>
      <c r="R58" s="97"/>
      <c r="S58" s="97"/>
      <c r="T58" s="97"/>
      <c r="U58" s="98" t="str">
        <f t="shared" si="42"/>
        <v xml:space="preserve">  </v>
      </c>
      <c r="V58" s="25" t="str">
        <f t="shared" si="1"/>
        <v/>
      </c>
      <c r="W58" s="95"/>
      <c r="X58" s="95"/>
      <c r="Y58" s="26" t="str">
        <f>IF(AND(W58="Preventivo",X58="Automático"),"50%",IF(AND(W58="Preventivo",X58="Manual"),"40%",IF(AND(W58="Detectivo",X58="Automático"),"40%",IF(AND(W58="Detectivo",X58="Manual"),"30%",IF(AND(W58="Correctivo",X58="Automático"),"35%",IF(AND(W58="Correctivo",X58="Manual"),"25%",""))))))</f>
        <v/>
      </c>
      <c r="Z58" s="95"/>
      <c r="AA58" s="95"/>
      <c r="AB58" s="95"/>
      <c r="AC58" s="27" t="str">
        <f t="shared" si="43"/>
        <v/>
      </c>
      <c r="AD58" s="241"/>
      <c r="AE58" s="26" t="str">
        <f>+AC58</f>
        <v/>
      </c>
      <c r="AF58" s="241"/>
      <c r="AG58" s="28" t="str">
        <f>IFERROR(IF(AND(V52="Impacto",V53="Impacto",V54="Impacto",V55="Impacto",V58="Impacto"),(AG55-(+AG55*Y58)),IF(V58="Impacto",(O52-(+O52*Y58)),IF(V58="Probabilidad",AG55,""))),"")</f>
        <v/>
      </c>
      <c r="AH58" s="223"/>
      <c r="AI58" s="225"/>
      <c r="AJ58" s="29"/>
      <c r="AK58" s="97"/>
      <c r="AL58" s="93"/>
      <c r="AM58" s="97"/>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97"/>
      <c r="R59" s="97"/>
      <c r="S59" s="97"/>
      <c r="T59" s="97"/>
      <c r="U59" s="98" t="str">
        <f t="shared" si="42"/>
        <v xml:space="preserve">  </v>
      </c>
      <c r="V59" s="25" t="str">
        <f t="shared" si="1"/>
        <v/>
      </c>
      <c r="W59" s="95"/>
      <c r="X59" s="95"/>
      <c r="Y59" s="26" t="str">
        <f>IF(AND(W59="Preventivo",X59="Automático"),"50%",IF(AND(W59="Preventivo",X59="Manual"),"40%",IF(AND(W59="Detectivo",X59="Automático"),"40%",IF(AND(W59="Detectivo",X59="Manual"),"30%",IF(AND(W59="Correctivo",X59="Automático"),"35%",IF(AND(W59="Correctivo",X59="Manual"),"25%",""))))))</f>
        <v/>
      </c>
      <c r="Z59" s="95"/>
      <c r="AA59" s="95"/>
      <c r="AB59" s="95"/>
      <c r="AC59" s="27" t="str">
        <f t="shared" si="43"/>
        <v/>
      </c>
      <c r="AD59" s="241"/>
      <c r="AE59" s="26" t="str">
        <f>+AC59</f>
        <v/>
      </c>
      <c r="AF59" s="241"/>
      <c r="AG59" s="28" t="str">
        <f>IFERROR(IF(AND(V53="Impacto",V54="Impacto",V55="Impacto",V56="Impacto",V59="Impacto"),(AG56-(+AG56*Y59)),IF(V59="Impacto",(O53-(+O53*Y59)),IF(V59="Probabilidad",AG56,""))),"")</f>
        <v/>
      </c>
      <c r="AH59" s="223"/>
      <c r="AI59" s="225"/>
      <c r="AJ59" s="29"/>
      <c r="AK59" s="97"/>
      <c r="AL59" s="93"/>
      <c r="AM59" s="97"/>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IF(NOT(ISERROR(MATCH(L60,'[8]Tabla Impacto'!$B$221:$B$223,0))),'[8]Tabla Impacto'!$F$223,L60)</f>
        <v>0</v>
      </c>
      <c r="N60" s="235" t="str">
        <f>IF(OR(M60='[8]Tabla Impacto'!$C$11,M60='[8]Tabla Impacto'!$D$11),"Leve",IF(OR(M60='[8]Tabla Impacto'!$C$12,M60='[8]Tabla Impacto'!$D$12),"Menor",IF(OR(M60='[8]Tabla Impacto'!$C$13,M60='[8]Tabla Impacto'!$D$13),"Moderado",IF(OR(M60='[8]Tabla Impacto'!$C$14,M60='[8]Tabla Impacto'!$D$14),"Mayor",IF(OR(M60='[8]Tabla Impacto'!$C$15,M60='[8]Tabla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97"/>
      <c r="R60" s="93"/>
      <c r="S60" s="97"/>
      <c r="T60" s="93"/>
      <c r="U60" s="98" t="str">
        <f>+CONCATENATE(R60," ",S60," ",T60)</f>
        <v xml:space="preserve">  </v>
      </c>
      <c r="V60" s="25" t="str">
        <f t="shared" si="1"/>
        <v/>
      </c>
      <c r="W60" s="95"/>
      <c r="X60" s="95"/>
      <c r="Y60" s="26" t="str">
        <f>IF(AND(W60="Preventivo",X60="Automático"),"50%",IF(AND(W60="Preventivo",X60="Manual"),"40%",IF(AND(W60="Detectivo",X60="Automático"),"40%",IF(AND(W60="Detectivo",X60="Manual"),"30%",IF(AND(W60="Correctivo",X60="Automático"),"35%",IF(AND(W60="Correctivo",X60="Manual"),"25%",""))))))</f>
        <v/>
      </c>
      <c r="Z60" s="95"/>
      <c r="AA60" s="95"/>
      <c r="AB60" s="95"/>
      <c r="AC60" s="27" t="str">
        <f>IFERROR(IF(V60="Probabilidad",(K60-(+K60*Y60)),IF(V60="Impacto",K60,"")),"")</f>
        <v/>
      </c>
      <c r="AD60" s="241" t="str">
        <f>IFERROR(LOOKUP(LOOKUP(2,1/(AC60:AC66&lt;&gt;""),AC60:AC66),'[8]Opciones Tratamiento'!$I$2:$I$6,'[8]Opciones Tratamiento'!$J$2:$J$6),"")</f>
        <v/>
      </c>
      <c r="AE60" s="26" t="str">
        <f>+AC60</f>
        <v/>
      </c>
      <c r="AF60" s="241" t="str">
        <f>IFERROR(LOOKUP(LOOKUP(2,1/(AG60:AG66&lt;&gt;""),AG60:AG66),'[8]Opciones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97"/>
      <c r="AL60" s="93"/>
      <c r="AM60" s="97"/>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97"/>
      <c r="R61" s="97"/>
      <c r="S61" s="97"/>
      <c r="T61" s="97"/>
      <c r="U61" s="98" t="str">
        <f>+CONCATENATE(R61," ",S61," ",T61)</f>
        <v xml:space="preserve">  </v>
      </c>
      <c r="V61" s="25" t="str">
        <f t="shared" si="1"/>
        <v/>
      </c>
      <c r="W61" s="95"/>
      <c r="X61" s="95"/>
      <c r="Y61" s="26" t="str">
        <f t="shared" ref="Y61" si="47">IF(AND(W61="Preventivo",X61="Automático"),"50%",IF(AND(W61="Preventivo",X61="Manual"),"40%",IF(AND(W61="Detectivo",X61="Automático"),"40%",IF(AND(W61="Detectivo",X61="Manual"),"30%",IF(AND(W61="Correctivo",X61="Automático"),"35%",IF(AND(W61="Correctivo",X61="Manual"),"25%",""))))))</f>
        <v/>
      </c>
      <c r="Z61" s="95"/>
      <c r="AA61" s="95"/>
      <c r="AB61" s="95"/>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97"/>
      <c r="AL61" s="93"/>
      <c r="AM61" s="97"/>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97"/>
      <c r="R62" s="97"/>
      <c r="S62" s="97"/>
      <c r="T62" s="97"/>
      <c r="U62" s="98" t="str">
        <f t="shared" ref="U62:U66" si="49">+CONCATENATE(R62," ",S62," ",T62)</f>
        <v xml:space="preserve">  </v>
      </c>
      <c r="V62" s="25" t="str">
        <f t="shared" si="1"/>
        <v/>
      </c>
      <c r="W62" s="95"/>
      <c r="X62" s="95"/>
      <c r="Y62" s="26" t="str">
        <f>IF(AND(W62="Preventivo",X62="Automático"),"50%",IF(AND(W62="Preventivo",X62="Manual"),"40%",IF(AND(W62="Detectivo",X62="Automático"),"40%",IF(AND(W62="Detectivo",X62="Manual"),"30%",IF(AND(W62="Correctivo",X62="Automático"),"35%",IF(AND(W62="Correctivo",X62="Manual"),"25%",""))))))</f>
        <v/>
      </c>
      <c r="Z62" s="95"/>
      <c r="AA62" s="95"/>
      <c r="AB62" s="95"/>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97"/>
      <c r="AL62" s="93"/>
      <c r="AM62" s="97"/>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97"/>
      <c r="R63" s="97"/>
      <c r="S63" s="97"/>
      <c r="T63" s="97"/>
      <c r="U63" s="98" t="str">
        <f t="shared" si="49"/>
        <v xml:space="preserve">  </v>
      </c>
      <c r="V63" s="25" t="str">
        <f t="shared" si="1"/>
        <v/>
      </c>
      <c r="W63" s="95"/>
      <c r="X63" s="95"/>
      <c r="Y63" s="26" t="str">
        <f t="shared" ref="Y63:Y65" si="51">IF(AND(W63="Preventivo",X63="Automático"),"50%",IF(AND(W63="Preventivo",X63="Manual"),"40%",IF(AND(W63="Detectivo",X63="Automático"),"40%",IF(AND(W63="Detectivo",X63="Manual"),"30%",IF(AND(W63="Correctivo",X63="Automático"),"35%",IF(AND(W63="Correctivo",X63="Manual"),"25%",""))))))</f>
        <v/>
      </c>
      <c r="Z63" s="95"/>
      <c r="AA63" s="95"/>
      <c r="AB63" s="95"/>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97"/>
      <c r="AL63" s="93"/>
      <c r="AM63" s="97"/>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97"/>
      <c r="R64" s="97"/>
      <c r="S64" s="97"/>
      <c r="T64" s="97"/>
      <c r="U64" s="98" t="str">
        <f t="shared" si="49"/>
        <v xml:space="preserve">  </v>
      </c>
      <c r="V64" s="25" t="str">
        <f t="shared" si="1"/>
        <v/>
      </c>
      <c r="W64" s="95"/>
      <c r="X64" s="95"/>
      <c r="Y64" s="26" t="str">
        <f t="shared" si="51"/>
        <v/>
      </c>
      <c r="Z64" s="95"/>
      <c r="AA64" s="95"/>
      <c r="AB64" s="95"/>
      <c r="AC64" s="27" t="str">
        <f t="shared" si="50"/>
        <v/>
      </c>
      <c r="AD64" s="263"/>
      <c r="AE64" s="26" t="str">
        <f t="shared" si="52"/>
        <v/>
      </c>
      <c r="AF64" s="263"/>
      <c r="AG64" s="28" t="str">
        <f>IFERROR(IF(AND(V61="Impacto",V62="Impacto",V63="Impacto",V64="Impacto"),(AG63-(+AG63*Y64)),IF(V64="Impacto",(O61-(+O61*Y64)),IF(V64="Probabilidad",AG63,""))),"")</f>
        <v/>
      </c>
      <c r="AH64" s="265"/>
      <c r="AI64" s="267"/>
      <c r="AJ64" s="29"/>
      <c r="AK64" s="97"/>
      <c r="AL64" s="93"/>
      <c r="AM64" s="97"/>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97"/>
      <c r="R65" s="97"/>
      <c r="S65" s="97"/>
      <c r="T65" s="97"/>
      <c r="U65" s="98" t="str">
        <f t="shared" si="49"/>
        <v xml:space="preserve">  </v>
      </c>
      <c r="V65" s="25" t="str">
        <f t="shared" si="1"/>
        <v/>
      </c>
      <c r="W65" s="95"/>
      <c r="X65" s="95"/>
      <c r="Y65" s="26" t="str">
        <f t="shared" si="51"/>
        <v/>
      </c>
      <c r="Z65" s="95"/>
      <c r="AA65" s="95"/>
      <c r="AB65" s="95"/>
      <c r="AC65" s="27" t="str">
        <f t="shared" si="50"/>
        <v/>
      </c>
      <c r="AD65" s="263"/>
      <c r="AE65" s="26" t="str">
        <f t="shared" si="52"/>
        <v/>
      </c>
      <c r="AF65" s="263"/>
      <c r="AG65" s="28" t="str">
        <f>IFERROR(IF(AND(V61="Impacto",V62="Impacto",V63="Impacto",V65="Impacto"),(AG63-(+AG63*Y65)),IF(V65="Impacto",(O61-(+O61*Y65)),IF(V65="Probabilidad",AG63,""))),"")</f>
        <v/>
      </c>
      <c r="AH65" s="265"/>
      <c r="AI65" s="267"/>
      <c r="AJ65" s="29"/>
      <c r="AK65" s="97"/>
      <c r="AL65" s="93"/>
      <c r="AM65" s="97"/>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7.25" hidden="1" thickBot="1" x14ac:dyDescent="0.3">
      <c r="A66" s="246"/>
      <c r="B66" s="210"/>
      <c r="C66" s="248"/>
      <c r="D66" s="250"/>
      <c r="E66" s="250"/>
      <c r="F66" s="250"/>
      <c r="G66" s="252"/>
      <c r="H66" s="250"/>
      <c r="I66" s="254"/>
      <c r="J66" s="260"/>
      <c r="K66" s="270"/>
      <c r="L66" s="272"/>
      <c r="M66" s="272"/>
      <c r="N66" s="260"/>
      <c r="O66" s="270"/>
      <c r="P66" s="262"/>
      <c r="Q66" s="97"/>
      <c r="R66" s="102"/>
      <c r="S66" s="102"/>
      <c r="T66" s="102"/>
      <c r="U66" s="101" t="str">
        <f t="shared" si="49"/>
        <v xml:space="preserve">  </v>
      </c>
      <c r="V66" s="30" t="str">
        <f t="shared" si="1"/>
        <v/>
      </c>
      <c r="W66" s="103"/>
      <c r="X66" s="103"/>
      <c r="Y66" s="31" t="str">
        <f>IF(AND(W66="Preventivo",X66="Automático"),"50%",IF(AND(W66="Preventivo",X66="Manual"),"40%",IF(AND(W66="Detectivo",X66="Automático"),"40%",IF(AND(W66="Detectivo",X66="Manual"),"30%",IF(AND(W66="Correctivo",X66="Automático"),"35%",IF(AND(W66="Correctivo",X66="Manual"),"25%",""))))))</f>
        <v/>
      </c>
      <c r="Z66" s="103"/>
      <c r="AA66" s="103"/>
      <c r="AB66" s="103"/>
      <c r="AC66" s="27" t="str">
        <f t="shared" si="50"/>
        <v/>
      </c>
      <c r="AD66" s="264"/>
      <c r="AE66" s="31" t="str">
        <f>+AC66</f>
        <v/>
      </c>
      <c r="AF66" s="264"/>
      <c r="AG66" s="32" t="str">
        <f>IFERROR(IF(AND(V60="Impacto",V61="Impacto",V62="Impacto",V63="Impacto",V66="Impacto"),(AG63-(+AG63*Y66)),IF(V66="Impacto",(O60-(+O60*Y66)),IF(V66="Probabilidad",AG63,""))),"")</f>
        <v/>
      </c>
      <c r="AH66" s="266"/>
      <c r="AI66" s="268"/>
      <c r="AJ66" s="33"/>
      <c r="AK66" s="102"/>
      <c r="AL66" s="100"/>
      <c r="AM66" s="102"/>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64.5" hidden="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IF(NOT(ISERROR(MATCH(L67,'[8]Tabla Impacto'!$B$221:$B$223,0))),'[8]Tabla Impacto'!$F$223,L67)</f>
        <v>0</v>
      </c>
      <c r="N67" s="235" t="str">
        <f>IF(OR(M67='[8]Tabla Impacto'!$C$11,M67='[8]Tabla Impacto'!$D$11),"Leve",IF(OR(M67='[8]Tabla Impacto'!$C$12,M67='[8]Tabla Impacto'!$D$12),"Menor",IF(OR(M67='[8]Tabla Impacto'!$C$13,M67='[8]Tabla Impacto'!$D$13),"Moderado",IF(OR(M67='[8]Tabla Impacto'!$C$14,M67='[8]Tabla Impacto'!$D$14),"Mayor",IF(OR(M67='[8]Tabla Impacto'!$C$15,M67='[8]Tabla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97"/>
      <c r="R67" s="93"/>
      <c r="S67" s="97"/>
      <c r="T67" s="93"/>
      <c r="U67" s="98" t="str">
        <f>+CONCATENATE(R67," ",S67," ",T67)</f>
        <v xml:space="preserve">  </v>
      </c>
      <c r="V67" s="25" t="str">
        <f t="shared" si="1"/>
        <v>Probabilidad</v>
      </c>
      <c r="W67" s="95" t="s">
        <v>75</v>
      </c>
      <c r="X67" s="95" t="s">
        <v>76</v>
      </c>
      <c r="Y67" s="26" t="str">
        <f>IF(AND(W67="Preventivo",X67="Automático"),"50%",IF(AND(W67="Preventivo",X67="Manual"),"40%",IF(AND(W67="Detectivo",X67="Automático"),"40%",IF(AND(W67="Detectivo",X67="Manual"),"30%",IF(AND(W67="Correctivo",X67="Automático"),"35%",IF(AND(W67="Correctivo",X67="Manual"),"25%",""))))))</f>
        <v>40%</v>
      </c>
      <c r="Z67" s="95" t="s">
        <v>77</v>
      </c>
      <c r="AA67" s="95" t="s">
        <v>78</v>
      </c>
      <c r="AB67" s="95" t="s">
        <v>79</v>
      </c>
      <c r="AC67" s="27" t="str">
        <f>IFERROR(IF(V67="Probabilidad",(K67-(+K67*Y67)),IF(V67="Impacto",K67,"")),"")</f>
        <v/>
      </c>
      <c r="AD67" s="241" t="str">
        <f>IFERROR(LOOKUP(LOOKUP(2,1/(AC67:AC73&lt;&gt;""),AC67:AC73),'[8]Opciones Tratamiento'!$I$2:$I$6,'[8]Opciones Tratamiento'!$J$2:$J$6),"")</f>
        <v/>
      </c>
      <c r="AE67" s="26" t="str">
        <f>+AC67</f>
        <v/>
      </c>
      <c r="AF67" s="241" t="str">
        <f>IFERROR(LOOKUP(LOOKUP(2,1/(AG67:AG73&lt;&gt;""),AG67:AG73),'[8]Opciones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97"/>
      <c r="AL67" s="93"/>
      <c r="AM67" s="97"/>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97"/>
      <c r="R68" s="97"/>
      <c r="S68" s="97"/>
      <c r="T68" s="97"/>
      <c r="U68" s="98" t="str">
        <f>+CONCATENATE(R68," ",S68," ",T68)</f>
        <v xml:space="preserve">  </v>
      </c>
      <c r="V68" s="25" t="str">
        <f t="shared" si="1"/>
        <v/>
      </c>
      <c r="W68" s="95"/>
      <c r="X68" s="95"/>
      <c r="Y68" s="26" t="str">
        <f t="shared" ref="Y68" si="54">IF(AND(W68="Preventivo",X68="Automático"),"50%",IF(AND(W68="Preventivo",X68="Manual"),"40%",IF(AND(W68="Detectivo",X68="Automático"),"40%",IF(AND(W68="Detectivo",X68="Manual"),"30%",IF(AND(W68="Correctivo",X68="Automático"),"35%",IF(AND(W68="Correctivo",X68="Manual"),"25%",""))))))</f>
        <v/>
      </c>
      <c r="Z68" s="95"/>
      <c r="AA68" s="95"/>
      <c r="AB68" s="95"/>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97"/>
      <c r="AL68" s="93"/>
      <c r="AM68" s="97"/>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97"/>
      <c r="R69" s="97"/>
      <c r="S69" s="97"/>
      <c r="T69" s="97"/>
      <c r="U69" s="98" t="str">
        <f t="shared" ref="U69:U73" si="56">+CONCATENATE(R69," ",S69," ",T69)</f>
        <v xml:space="preserve">  </v>
      </c>
      <c r="V69" s="25" t="str">
        <f t="shared" si="1"/>
        <v/>
      </c>
      <c r="W69" s="95"/>
      <c r="X69" s="95"/>
      <c r="Y69" s="26" t="str">
        <f>IF(AND(W69="Preventivo",X69="Automático"),"50%",IF(AND(W69="Preventivo",X69="Manual"),"40%",IF(AND(W69="Detectivo",X69="Automático"),"40%",IF(AND(W69="Detectivo",X69="Manual"),"30%",IF(AND(W69="Correctivo",X69="Automático"),"35%",IF(AND(W69="Correctivo",X69="Manual"),"25%",""))))))</f>
        <v/>
      </c>
      <c r="Z69" s="95"/>
      <c r="AA69" s="95"/>
      <c r="AB69" s="95"/>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97"/>
      <c r="AL69" s="93"/>
      <c r="AM69" s="97"/>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97"/>
      <c r="R70" s="97"/>
      <c r="S70" s="97"/>
      <c r="T70" s="97"/>
      <c r="U70" s="98" t="str">
        <f t="shared" si="56"/>
        <v xml:space="preserve">  </v>
      </c>
      <c r="V70" s="25" t="str">
        <f t="shared" si="1"/>
        <v/>
      </c>
      <c r="W70" s="95"/>
      <c r="X70" s="95"/>
      <c r="Y70" s="26" t="str">
        <f t="shared" ref="Y70:Y72" si="58">IF(AND(W70="Preventivo",X70="Automático"),"50%",IF(AND(W70="Preventivo",X70="Manual"),"40%",IF(AND(W70="Detectivo",X70="Automático"),"40%",IF(AND(W70="Detectivo",X70="Manual"),"30%",IF(AND(W70="Correctivo",X70="Automático"),"35%",IF(AND(W70="Correctivo",X70="Manual"),"25%",""))))))</f>
        <v/>
      </c>
      <c r="Z70" s="95"/>
      <c r="AA70" s="95"/>
      <c r="AB70" s="95"/>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97"/>
      <c r="AL70" s="93"/>
      <c r="AM70" s="97"/>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97"/>
      <c r="R71" s="97"/>
      <c r="S71" s="97"/>
      <c r="T71" s="97"/>
      <c r="U71" s="98" t="str">
        <f t="shared" si="56"/>
        <v xml:space="preserve">  </v>
      </c>
      <c r="V71" s="25" t="str">
        <f t="shared" si="1"/>
        <v/>
      </c>
      <c r="W71" s="95"/>
      <c r="X71" s="95"/>
      <c r="Y71" s="26" t="str">
        <f t="shared" si="58"/>
        <v/>
      </c>
      <c r="Z71" s="95"/>
      <c r="AA71" s="95"/>
      <c r="AB71" s="95"/>
      <c r="AC71" s="27" t="str">
        <f t="shared" si="57"/>
        <v/>
      </c>
      <c r="AD71" s="263"/>
      <c r="AE71" s="26" t="str">
        <f t="shared" si="59"/>
        <v/>
      </c>
      <c r="AF71" s="263"/>
      <c r="AG71" s="28" t="str">
        <f>IFERROR(IF(AND(V68="Impacto",V69="Impacto",V70="Impacto",V71="Impacto"),(AG70-(+AG70*Y71)),IF(V71="Impacto",(O68-(+O68*Y71)),IF(V71="Probabilidad",AG70,""))),"")</f>
        <v/>
      </c>
      <c r="AH71" s="265"/>
      <c r="AI71" s="267"/>
      <c r="AJ71" s="29"/>
      <c r="AK71" s="97"/>
      <c r="AL71" s="93"/>
      <c r="AM71" s="97"/>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97"/>
      <c r="R72" s="97"/>
      <c r="S72" s="97"/>
      <c r="T72" s="97"/>
      <c r="U72" s="98" t="str">
        <f t="shared" si="56"/>
        <v xml:space="preserve">  </v>
      </c>
      <c r="V72" s="25" t="str">
        <f t="shared" si="1"/>
        <v/>
      </c>
      <c r="W72" s="95"/>
      <c r="X72" s="95"/>
      <c r="Y72" s="26" t="str">
        <f t="shared" si="58"/>
        <v/>
      </c>
      <c r="Z72" s="95"/>
      <c r="AA72" s="95"/>
      <c r="AB72" s="95"/>
      <c r="AC72" s="27" t="str">
        <f t="shared" si="57"/>
        <v/>
      </c>
      <c r="AD72" s="263"/>
      <c r="AE72" s="26" t="str">
        <f t="shared" si="59"/>
        <v/>
      </c>
      <c r="AF72" s="263"/>
      <c r="AG72" s="28" t="str">
        <f>IFERROR(IF(AND(V68="Impacto",V69="Impacto",V70="Impacto",V72="Impacto"),(AG70-(+AG70*Y72)),IF(V72="Impacto",(O68-(+O68*Y72)),IF(V72="Probabilidad",AG70,""))),"")</f>
        <v/>
      </c>
      <c r="AH72" s="265"/>
      <c r="AI72" s="267"/>
      <c r="AJ72" s="29"/>
      <c r="AK72" s="97"/>
      <c r="AL72" s="93"/>
      <c r="AM72" s="97"/>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7.25" hidden="1" thickBot="1" x14ac:dyDescent="0.3">
      <c r="A73" s="246"/>
      <c r="B73" s="210"/>
      <c r="C73" s="248"/>
      <c r="D73" s="250"/>
      <c r="E73" s="250"/>
      <c r="F73" s="250"/>
      <c r="G73" s="252"/>
      <c r="H73" s="250"/>
      <c r="I73" s="254"/>
      <c r="J73" s="260"/>
      <c r="K73" s="270"/>
      <c r="L73" s="272"/>
      <c r="M73" s="272"/>
      <c r="N73" s="260"/>
      <c r="O73" s="270"/>
      <c r="P73" s="262"/>
      <c r="Q73" s="97"/>
      <c r="R73" s="102"/>
      <c r="S73" s="102"/>
      <c r="T73" s="102"/>
      <c r="U73" s="101" t="str">
        <f t="shared" si="56"/>
        <v xml:space="preserve">  </v>
      </c>
      <c r="V73" s="30" t="str">
        <f t="shared" si="1"/>
        <v/>
      </c>
      <c r="W73" s="103"/>
      <c r="X73" s="103"/>
      <c r="Y73" s="31" t="str">
        <f>IF(AND(W73="Preventivo",X73="Automático"),"50%",IF(AND(W73="Preventivo",X73="Manual"),"40%",IF(AND(W73="Detectivo",X73="Automático"),"40%",IF(AND(W73="Detectivo",X73="Manual"),"30%",IF(AND(W73="Correctivo",X73="Automático"),"35%",IF(AND(W73="Correctivo",X73="Manual"),"25%",""))))))</f>
        <v/>
      </c>
      <c r="Z73" s="103"/>
      <c r="AA73" s="103"/>
      <c r="AB73" s="103"/>
      <c r="AC73" s="27" t="str">
        <f t="shared" si="57"/>
        <v/>
      </c>
      <c r="AD73" s="264"/>
      <c r="AE73" s="31" t="str">
        <f>+AC73</f>
        <v/>
      </c>
      <c r="AF73" s="264"/>
      <c r="AG73" s="32" t="str">
        <f>IFERROR(IF(AND(V67="Impacto",V68="Impacto",V69="Impacto",V70="Impacto",V73="Impacto"),(AG70-(+AG70*Y73)),IF(V73="Impacto",(O67-(+O67*Y73)),IF(V73="Probabilidad",AG70,""))),"")</f>
        <v/>
      </c>
      <c r="AH73" s="266"/>
      <c r="AI73" s="268"/>
      <c r="AJ73" s="33"/>
      <c r="AK73" s="102"/>
      <c r="AL73" s="100"/>
      <c r="AM73" s="102"/>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IF(NOT(ISERROR(MATCH(L74,'[8]Tabla Impacto'!$B$221:$B$223,0))),'[8]Tabla Impacto'!$F$223,L74)</f>
        <v>0</v>
      </c>
      <c r="N74" s="235" t="str">
        <f>IF(OR(M74='[8]Tabla Impacto'!$C$11,M74='[8]Tabla Impacto'!$D$11),"Leve",IF(OR(M74='[8]Tabla Impacto'!$C$12,M74='[8]Tabla Impacto'!$D$12),"Menor",IF(OR(M74='[8]Tabla Impacto'!$C$13,M74='[8]Tabla Impacto'!$D$13),"Moderado",IF(OR(M74='[8]Tabla Impacto'!$C$14,M74='[8]Tabla Impacto'!$D$14),"Mayor",IF(OR(M74='[8]Tabla Impacto'!$C$15,M74='[8]Tabla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97"/>
      <c r="R74" s="93"/>
      <c r="S74" s="97"/>
      <c r="T74" s="93"/>
      <c r="U74" s="98" t="str">
        <f>+CONCATENATE(R74," ",S74," ",T74)</f>
        <v xml:space="preserve">  </v>
      </c>
      <c r="V74" s="25" t="str">
        <f t="shared" si="1"/>
        <v/>
      </c>
      <c r="W74" s="95"/>
      <c r="X74" s="95"/>
      <c r="Y74" s="26" t="str">
        <f>IF(AND(W74="Preventivo",X74="Automático"),"50%",IF(AND(W74="Preventivo",X74="Manual"),"40%",IF(AND(W74="Detectivo",X74="Automático"),"40%",IF(AND(W74="Detectivo",X74="Manual"),"30%",IF(AND(W74="Correctivo",X74="Automático"),"35%",IF(AND(W74="Correctivo",X74="Manual"),"25%",""))))))</f>
        <v/>
      </c>
      <c r="Z74" s="95"/>
      <c r="AA74" s="95"/>
      <c r="AB74" s="95"/>
      <c r="AC74" s="27" t="str">
        <f>IFERROR(IF(V74="Probabilidad",(K74-(+K74*Y74)),IF(V74="Impacto",K74,"")),"")</f>
        <v/>
      </c>
      <c r="AD74" s="241" t="str">
        <f>IFERROR(LOOKUP(LOOKUP(2,1/(AC74:AC80&lt;&gt;""),AC74:AC80),'[8]Opciones Tratamiento'!$I$2:$I$6,'[8]Opciones Tratamiento'!$J$2:$J$6),"")</f>
        <v/>
      </c>
      <c r="AE74" s="26" t="str">
        <f>+AC74</f>
        <v/>
      </c>
      <c r="AF74" s="241" t="str">
        <f>IFERROR(LOOKUP(LOOKUP(2,1/(AG74:AG80&lt;&gt;""),AG74:AG80),'[8]Opciones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97"/>
      <c r="AL74" s="93"/>
      <c r="AM74" s="97"/>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97"/>
      <c r="R75" s="97"/>
      <c r="S75" s="97"/>
      <c r="T75" s="97"/>
      <c r="U75" s="98" t="str">
        <f>+CONCATENATE(R75," ",S75," ",T75)</f>
        <v xml:space="preserve">  </v>
      </c>
      <c r="V75" s="25" t="str">
        <f t="shared" si="1"/>
        <v/>
      </c>
      <c r="W75" s="95"/>
      <c r="X75" s="95"/>
      <c r="Y75" s="26" t="str">
        <f t="shared" ref="Y75" si="61">IF(AND(W75="Preventivo",X75="Automático"),"50%",IF(AND(W75="Preventivo",X75="Manual"),"40%",IF(AND(W75="Detectivo",X75="Automático"),"40%",IF(AND(W75="Detectivo",X75="Manual"),"30%",IF(AND(W75="Correctivo",X75="Automático"),"35%",IF(AND(W75="Correctivo",X75="Manual"),"25%",""))))))</f>
        <v/>
      </c>
      <c r="Z75" s="95"/>
      <c r="AA75" s="95"/>
      <c r="AB75" s="95"/>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97"/>
      <c r="AL75" s="93"/>
      <c r="AM75" s="97"/>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97"/>
      <c r="R76" s="97"/>
      <c r="S76" s="97"/>
      <c r="T76" s="97"/>
      <c r="U76" s="98" t="str">
        <f t="shared" ref="U76:U80" si="63">+CONCATENATE(R76," ",S76," ",T76)</f>
        <v xml:space="preserve">  </v>
      </c>
      <c r="V76" s="25" t="str">
        <f t="shared" ref="V76:V80" si="64">IF(OR(W76="Preventivo",W76="Detectivo"),"Probabilidad",IF(W76="Correctivo","Impacto",""))</f>
        <v/>
      </c>
      <c r="W76" s="95"/>
      <c r="X76" s="95"/>
      <c r="Y76" s="26" t="str">
        <f>IF(AND(W76="Preventivo",X76="Automático"),"50%",IF(AND(W76="Preventivo",X76="Manual"),"40%",IF(AND(W76="Detectivo",X76="Automático"),"40%",IF(AND(W76="Detectivo",X76="Manual"),"30%",IF(AND(W76="Correctivo",X76="Automático"),"35%",IF(AND(W76="Correctivo",X76="Manual"),"25%",""))))))</f>
        <v/>
      </c>
      <c r="Z76" s="95"/>
      <c r="AA76" s="95"/>
      <c r="AB76" s="95"/>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97"/>
      <c r="AL76" s="93"/>
      <c r="AM76" s="97"/>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97"/>
      <c r="R77" s="97"/>
      <c r="S77" s="97"/>
      <c r="T77" s="97"/>
      <c r="U77" s="98" t="str">
        <f t="shared" si="63"/>
        <v xml:space="preserve">  </v>
      </c>
      <c r="V77" s="25" t="str">
        <f t="shared" si="64"/>
        <v/>
      </c>
      <c r="W77" s="95"/>
      <c r="X77" s="95"/>
      <c r="Y77" s="26" t="str">
        <f t="shared" ref="Y77:Y79" si="66">IF(AND(W77="Preventivo",X77="Automático"),"50%",IF(AND(W77="Preventivo",X77="Manual"),"40%",IF(AND(W77="Detectivo",X77="Automático"),"40%",IF(AND(W77="Detectivo",X77="Manual"),"30%",IF(AND(W77="Correctivo",X77="Automático"),"35%",IF(AND(W77="Correctivo",X77="Manual"),"25%",""))))))</f>
        <v/>
      </c>
      <c r="Z77" s="95"/>
      <c r="AA77" s="95"/>
      <c r="AB77" s="95"/>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97"/>
      <c r="AL77" s="93"/>
      <c r="AM77" s="97"/>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97"/>
      <c r="R78" s="97"/>
      <c r="S78" s="97"/>
      <c r="T78" s="97"/>
      <c r="U78" s="98" t="str">
        <f t="shared" si="63"/>
        <v xml:space="preserve">  </v>
      </c>
      <c r="V78" s="25" t="str">
        <f t="shared" si="64"/>
        <v/>
      </c>
      <c r="W78" s="95"/>
      <c r="X78" s="95"/>
      <c r="Y78" s="26" t="str">
        <f t="shared" si="66"/>
        <v/>
      </c>
      <c r="Z78" s="95"/>
      <c r="AA78" s="95"/>
      <c r="AB78" s="95"/>
      <c r="AC78" s="27" t="str">
        <f t="shared" si="65"/>
        <v/>
      </c>
      <c r="AD78" s="263"/>
      <c r="AE78" s="26" t="str">
        <f t="shared" si="67"/>
        <v/>
      </c>
      <c r="AF78" s="263"/>
      <c r="AG78" s="28" t="str">
        <f>IFERROR(IF(AND(V75="Impacto",V76="Impacto",V77="Impacto",V78="Impacto"),(AG77-(+AG77*Y78)),IF(V78="Impacto",(O75-(+O75*Y78)),IF(V78="Probabilidad",AG77,""))),"")</f>
        <v/>
      </c>
      <c r="AH78" s="265"/>
      <c r="AI78" s="267"/>
      <c r="AJ78" s="29"/>
      <c r="AK78" s="97"/>
      <c r="AL78" s="93"/>
      <c r="AM78" s="97"/>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97"/>
      <c r="R79" s="97"/>
      <c r="S79" s="97"/>
      <c r="T79" s="97"/>
      <c r="U79" s="98" t="str">
        <f t="shared" si="63"/>
        <v xml:space="preserve">  </v>
      </c>
      <c r="V79" s="25" t="str">
        <f t="shared" si="64"/>
        <v/>
      </c>
      <c r="W79" s="95"/>
      <c r="X79" s="95"/>
      <c r="Y79" s="26" t="str">
        <f t="shared" si="66"/>
        <v/>
      </c>
      <c r="Z79" s="95"/>
      <c r="AA79" s="95"/>
      <c r="AB79" s="95"/>
      <c r="AC79" s="27" t="str">
        <f t="shared" si="65"/>
        <v/>
      </c>
      <c r="AD79" s="263"/>
      <c r="AE79" s="26" t="str">
        <f t="shared" si="67"/>
        <v/>
      </c>
      <c r="AF79" s="263"/>
      <c r="AG79" s="28" t="str">
        <f>IFERROR(IF(AND(V75="Impacto",V76="Impacto",V77="Impacto",V79="Impacto"),(AG77-(+AG77*Y79)),IF(V79="Impacto",(O75-(+O75*Y79)),IF(V79="Probabilidad",AG77,""))),"")</f>
        <v/>
      </c>
      <c r="AH79" s="265"/>
      <c r="AI79" s="267"/>
      <c r="AJ79" s="29"/>
      <c r="AK79" s="97"/>
      <c r="AL79" s="93"/>
      <c r="AM79" s="97"/>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17.25" hidden="1" thickBot="1" x14ac:dyDescent="0.3">
      <c r="A80" s="246"/>
      <c r="B80" s="289"/>
      <c r="C80" s="248"/>
      <c r="D80" s="250"/>
      <c r="E80" s="250"/>
      <c r="F80" s="250"/>
      <c r="G80" s="252"/>
      <c r="H80" s="250"/>
      <c r="I80" s="254"/>
      <c r="J80" s="260"/>
      <c r="K80" s="270"/>
      <c r="L80" s="272"/>
      <c r="M80" s="272"/>
      <c r="N80" s="260"/>
      <c r="O80" s="270"/>
      <c r="P80" s="262"/>
      <c r="Q80" s="97"/>
      <c r="R80" s="102"/>
      <c r="S80" s="102"/>
      <c r="T80" s="102"/>
      <c r="U80" s="101" t="str">
        <f t="shared" si="63"/>
        <v xml:space="preserve">  </v>
      </c>
      <c r="V80" s="30" t="str">
        <f t="shared" si="64"/>
        <v/>
      </c>
      <c r="W80" s="103"/>
      <c r="X80" s="103"/>
      <c r="Y80" s="31" t="str">
        <f>IF(AND(W80="Preventivo",X80="Automático"),"50%",IF(AND(W80="Preventivo",X80="Manual"),"40%",IF(AND(W80="Detectivo",X80="Automático"),"40%",IF(AND(W80="Detectivo",X80="Manual"),"30%",IF(AND(W80="Correctivo",X80="Automático"),"35%",IF(AND(W80="Correctivo",X80="Manual"),"25%",""))))))</f>
        <v/>
      </c>
      <c r="Z80" s="103"/>
      <c r="AA80" s="103"/>
      <c r="AB80" s="103"/>
      <c r="AC80" s="27" t="str">
        <f t="shared" si="65"/>
        <v/>
      </c>
      <c r="AD80" s="264"/>
      <c r="AE80" s="31" t="str">
        <f>+AC80</f>
        <v/>
      </c>
      <c r="AF80" s="264"/>
      <c r="AG80" s="32" t="str">
        <f>IFERROR(IF(AND(V74="Impacto",V75="Impacto",V76="Impacto",V77="Impacto",V80="Impacto"),(AG77-(+AG77*Y80)),IF(V80="Impacto",(O74-(+O74*Y80)),IF(V80="Probabilidad",AG77,""))),"")</f>
        <v/>
      </c>
      <c r="AH80" s="266"/>
      <c r="AI80" s="268"/>
      <c r="AJ80" s="33"/>
      <c r="AK80" s="102"/>
      <c r="AL80" s="100"/>
      <c r="AM80" s="102"/>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RF/ooHFe9WyR7xDpLsUWmGNRy35LcNZdm6w2v3XWVYYdS33fBTflLG7+vjp1qRWbUjQrcsj2GHk5DSRrTKQhFw==" saltValue="sZdqlLE8u6+FySFjac37Xg==" spinCount="100000" sheet="1" objects="1" scenarios="1"/>
  <mergeCells count="269">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D46:D52"/>
    <mergeCell ref="E46:E52"/>
    <mergeCell ref="F46:F52"/>
    <mergeCell ref="G46:G52"/>
    <mergeCell ref="AD39:AD45"/>
    <mergeCell ref="AF39:AF45"/>
    <mergeCell ref="AH39:AH45"/>
    <mergeCell ref="AI39:AI45"/>
    <mergeCell ref="AO39:AO45"/>
    <mergeCell ref="AI46:AI52"/>
    <mergeCell ref="AO46:AO52"/>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A60:A66"/>
    <mergeCell ref="C60:C66"/>
    <mergeCell ref="D60:D66"/>
    <mergeCell ref="E60:E66"/>
    <mergeCell ref="F60:F66"/>
    <mergeCell ref="G60:G66"/>
    <mergeCell ref="H60:H66"/>
    <mergeCell ref="I60:I66"/>
    <mergeCell ref="O53:O59"/>
    <mergeCell ref="P53:P59"/>
    <mergeCell ref="AD53:AD59"/>
    <mergeCell ref="AF53:AF59"/>
    <mergeCell ref="AH53:AH59"/>
    <mergeCell ref="AI53:AI59"/>
    <mergeCell ref="I53:I59"/>
    <mergeCell ref="J53:J59"/>
    <mergeCell ref="K53:K59"/>
    <mergeCell ref="L53:L59"/>
    <mergeCell ref="M53:M59"/>
    <mergeCell ref="N53:N59"/>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AH67:AH73"/>
    <mergeCell ref="AI67:AI73"/>
    <mergeCell ref="AO67:AO73"/>
    <mergeCell ref="AP67:AR73"/>
    <mergeCell ref="K67:K73"/>
    <mergeCell ref="L67:L73"/>
    <mergeCell ref="M67:M73"/>
    <mergeCell ref="N67:N73"/>
    <mergeCell ref="O67:O73"/>
    <mergeCell ref="P67:P73"/>
    <mergeCell ref="H74:H80"/>
    <mergeCell ref="I74:I80"/>
    <mergeCell ref="J74:J80"/>
    <mergeCell ref="K74:K80"/>
    <mergeCell ref="L74:L80"/>
    <mergeCell ref="M74:M80"/>
    <mergeCell ref="A74:A80"/>
    <mergeCell ref="C74:C80"/>
    <mergeCell ref="D74:D80"/>
    <mergeCell ref="E74:E80"/>
    <mergeCell ref="F74:F80"/>
    <mergeCell ref="G74:G80"/>
    <mergeCell ref="AI74:AI80"/>
    <mergeCell ref="AO74:AO80"/>
    <mergeCell ref="AP74:AR80"/>
    <mergeCell ref="N74:N80"/>
    <mergeCell ref="O74:O80"/>
    <mergeCell ref="P74:P80"/>
    <mergeCell ref="AD74:AD80"/>
    <mergeCell ref="AF74:AF80"/>
    <mergeCell ref="AH74:AH80"/>
  </mergeCells>
  <conditionalFormatting sqref="J11">
    <cfRule type="cellIs" dxfId="3479" priority="281" operator="equal">
      <formula>"Muy Alta"</formula>
    </cfRule>
    <cfRule type="cellIs" dxfId="3478" priority="282" operator="equal">
      <formula>"Alta"</formula>
    </cfRule>
    <cfRule type="cellIs" dxfId="3477" priority="283" operator="equal">
      <formula>"Media"</formula>
    </cfRule>
    <cfRule type="cellIs" dxfId="3476" priority="284" operator="equal">
      <formula>"Baja"</formula>
    </cfRule>
    <cfRule type="cellIs" dxfId="3475" priority="285" operator="equal">
      <formula>"Muy Baja"</formula>
    </cfRule>
  </conditionalFormatting>
  <conditionalFormatting sqref="J18">
    <cfRule type="cellIs" dxfId="3474" priority="252" operator="equal">
      <formula>"Muy Alta"</formula>
    </cfRule>
    <cfRule type="cellIs" dxfId="3473" priority="253" operator="equal">
      <formula>"Alta"</formula>
    </cfRule>
    <cfRule type="cellIs" dxfId="3472" priority="254" operator="equal">
      <formula>"Media"</formula>
    </cfRule>
    <cfRule type="cellIs" dxfId="3471" priority="255" operator="equal">
      <formula>"Baja"</formula>
    </cfRule>
    <cfRule type="cellIs" dxfId="3470" priority="256" operator="equal">
      <formula>"Muy Baja"</formula>
    </cfRule>
  </conditionalFormatting>
  <conditionalFormatting sqref="J25">
    <cfRule type="cellIs" dxfId="3469" priority="228" operator="equal">
      <formula>"Muy Alta"</formula>
    </cfRule>
    <cfRule type="cellIs" dxfId="3468" priority="229" operator="equal">
      <formula>"Alta"</formula>
    </cfRule>
    <cfRule type="cellIs" dxfId="3467" priority="230" operator="equal">
      <formula>"Media"</formula>
    </cfRule>
    <cfRule type="cellIs" dxfId="3466" priority="231" operator="equal">
      <formula>"Baja"</formula>
    </cfRule>
    <cfRule type="cellIs" dxfId="3465" priority="232" operator="equal">
      <formula>"Muy Baja"</formula>
    </cfRule>
  </conditionalFormatting>
  <conditionalFormatting sqref="J32">
    <cfRule type="cellIs" dxfId="3464" priority="203" operator="equal">
      <formula>"Muy Alta"</formula>
    </cfRule>
    <cfRule type="cellIs" dxfId="3463" priority="204" operator="equal">
      <formula>"Alta"</formula>
    </cfRule>
    <cfRule type="cellIs" dxfId="3462" priority="205" operator="equal">
      <formula>"Media"</formula>
    </cfRule>
    <cfRule type="cellIs" dxfId="3461" priority="206" operator="equal">
      <formula>"Baja"</formula>
    </cfRule>
    <cfRule type="cellIs" dxfId="3460" priority="207" operator="equal">
      <formula>"Muy Baja"</formula>
    </cfRule>
  </conditionalFormatting>
  <conditionalFormatting sqref="J39">
    <cfRule type="cellIs" dxfId="3459" priority="174" operator="equal">
      <formula>"Muy Alta"</formula>
    </cfRule>
    <cfRule type="cellIs" dxfId="3458" priority="175" operator="equal">
      <formula>"Alta"</formula>
    </cfRule>
    <cfRule type="cellIs" dxfId="3457" priority="176" operator="equal">
      <formula>"Media"</formula>
    </cfRule>
    <cfRule type="cellIs" dxfId="3456" priority="177" operator="equal">
      <formula>"Baja"</formula>
    </cfRule>
    <cfRule type="cellIs" dxfId="3455" priority="178" operator="equal">
      <formula>"Muy Baja"</formula>
    </cfRule>
  </conditionalFormatting>
  <conditionalFormatting sqref="J46">
    <cfRule type="cellIs" dxfId="3454" priority="145" operator="equal">
      <formula>"Muy Alta"</formula>
    </cfRule>
    <cfRule type="cellIs" dxfId="3453" priority="146" operator="equal">
      <formula>"Alta"</formula>
    </cfRule>
    <cfRule type="cellIs" dxfId="3452" priority="147" operator="equal">
      <formula>"Media"</formula>
    </cfRule>
    <cfRule type="cellIs" dxfId="3451" priority="148" operator="equal">
      <formula>"Baja"</formula>
    </cfRule>
    <cfRule type="cellIs" dxfId="3450" priority="149" operator="equal">
      <formula>"Muy Baja"</formula>
    </cfRule>
  </conditionalFormatting>
  <conditionalFormatting sqref="J53">
    <cfRule type="cellIs" dxfId="3449" priority="116" operator="equal">
      <formula>"Muy Alta"</formula>
    </cfRule>
    <cfRule type="cellIs" dxfId="3448" priority="117" operator="equal">
      <formula>"Alta"</formula>
    </cfRule>
    <cfRule type="cellIs" dxfId="3447" priority="118" operator="equal">
      <formula>"Media"</formula>
    </cfRule>
    <cfRule type="cellIs" dxfId="3446" priority="119" operator="equal">
      <formula>"Baja"</formula>
    </cfRule>
    <cfRule type="cellIs" dxfId="3445" priority="120" operator="equal">
      <formula>"Muy Baja"</formula>
    </cfRule>
  </conditionalFormatting>
  <conditionalFormatting sqref="J60">
    <cfRule type="cellIs" dxfId="3444" priority="87" operator="equal">
      <formula>"Muy Alta"</formula>
    </cfRule>
    <cfRule type="cellIs" dxfId="3443" priority="88" operator="equal">
      <formula>"Alta"</formula>
    </cfRule>
    <cfRule type="cellIs" dxfId="3442" priority="89" operator="equal">
      <formula>"Media"</formula>
    </cfRule>
    <cfRule type="cellIs" dxfId="3441" priority="90" operator="equal">
      <formula>"Baja"</formula>
    </cfRule>
    <cfRule type="cellIs" dxfId="3440" priority="91" operator="equal">
      <formula>"Muy Baja"</formula>
    </cfRule>
  </conditionalFormatting>
  <conditionalFormatting sqref="M11">
    <cfRule type="containsText" dxfId="3439" priority="262" operator="containsText" text="❌">
      <formula>NOT(ISERROR(SEARCH("❌",M11)))</formula>
    </cfRule>
  </conditionalFormatting>
  <conditionalFormatting sqref="M18">
    <cfRule type="containsText" dxfId="3438" priority="233" operator="containsText" text="❌">
      <formula>NOT(ISERROR(SEARCH("❌",M18)))</formula>
    </cfRule>
  </conditionalFormatting>
  <conditionalFormatting sqref="M25">
    <cfRule type="containsText" dxfId="3437" priority="213" operator="containsText" text="❌">
      <formula>NOT(ISERROR(SEARCH("❌",M25)))</formula>
    </cfRule>
  </conditionalFormatting>
  <conditionalFormatting sqref="M32">
    <cfRule type="containsText" dxfId="3436" priority="184" operator="containsText" text="❌">
      <formula>NOT(ISERROR(SEARCH("❌",M32)))</formula>
    </cfRule>
  </conditionalFormatting>
  <conditionalFormatting sqref="M39">
    <cfRule type="containsText" dxfId="3435" priority="155" operator="containsText" text="❌">
      <formula>NOT(ISERROR(SEARCH("❌",M39)))</formula>
    </cfRule>
  </conditionalFormatting>
  <conditionalFormatting sqref="M46">
    <cfRule type="containsText" dxfId="3434" priority="126" operator="containsText" text="❌">
      <formula>NOT(ISERROR(SEARCH("❌",M46)))</formula>
    </cfRule>
  </conditionalFormatting>
  <conditionalFormatting sqref="M53">
    <cfRule type="containsText" dxfId="3433" priority="97" operator="containsText" text="❌">
      <formula>NOT(ISERROR(SEARCH("❌",M53)))</formula>
    </cfRule>
  </conditionalFormatting>
  <conditionalFormatting sqref="M60">
    <cfRule type="containsText" dxfId="3432" priority="68" operator="containsText" text="❌">
      <formula>NOT(ISERROR(SEARCH("❌",M60)))</formula>
    </cfRule>
  </conditionalFormatting>
  <conditionalFormatting sqref="N11">
    <cfRule type="cellIs" dxfId="3431" priority="286" operator="equal">
      <formula>"Catastrófico"</formula>
    </cfRule>
    <cfRule type="cellIs" dxfId="3430" priority="287" operator="equal">
      <formula>"Mayor"</formula>
    </cfRule>
    <cfRule type="cellIs" dxfId="3429" priority="288" operator="equal">
      <formula>"Moderado"</formula>
    </cfRule>
    <cfRule type="cellIs" dxfId="3428" priority="289" operator="equal">
      <formula>"Menor"</formula>
    </cfRule>
    <cfRule type="cellIs" dxfId="3427" priority="290" operator="equal">
      <formula>"Leve"</formula>
    </cfRule>
  </conditionalFormatting>
  <conditionalFormatting sqref="N18">
    <cfRule type="cellIs" dxfId="3426" priority="257" operator="equal">
      <formula>"Catastrófico"</formula>
    </cfRule>
    <cfRule type="cellIs" dxfId="3425" priority="258" operator="equal">
      <formula>"Mayor"</formula>
    </cfRule>
    <cfRule type="cellIs" dxfId="3424" priority="259" operator="equal">
      <formula>"Moderado"</formula>
    </cfRule>
    <cfRule type="cellIs" dxfId="3423" priority="260" operator="equal">
      <formula>"Menor"</formula>
    </cfRule>
    <cfRule type="cellIs" dxfId="3422" priority="261" operator="equal">
      <formula>"Leve"</formula>
    </cfRule>
  </conditionalFormatting>
  <conditionalFormatting sqref="N32">
    <cfRule type="cellIs" dxfId="3421" priority="208" operator="equal">
      <formula>"Catastrófico"</formula>
    </cfRule>
    <cfRule type="cellIs" dxfId="3420" priority="209" operator="equal">
      <formula>"Mayor"</formula>
    </cfRule>
    <cfRule type="cellIs" dxfId="3419" priority="210" operator="equal">
      <formula>"Moderado"</formula>
    </cfRule>
    <cfRule type="cellIs" dxfId="3418" priority="211" operator="equal">
      <formula>"Menor"</formula>
    </cfRule>
    <cfRule type="cellIs" dxfId="3417" priority="212" operator="equal">
      <formula>"Leve"</formula>
    </cfRule>
  </conditionalFormatting>
  <conditionalFormatting sqref="N39">
    <cfRule type="cellIs" dxfId="3416" priority="179" operator="equal">
      <formula>"Catastrófico"</formula>
    </cfRule>
    <cfRule type="cellIs" dxfId="3415" priority="180" operator="equal">
      <formula>"Mayor"</formula>
    </cfRule>
    <cfRule type="cellIs" dxfId="3414" priority="181" operator="equal">
      <formula>"Moderado"</formula>
    </cfRule>
    <cfRule type="cellIs" dxfId="3413" priority="182" operator="equal">
      <formula>"Menor"</formula>
    </cfRule>
    <cfRule type="cellIs" dxfId="3412" priority="183" operator="equal">
      <formula>"Leve"</formula>
    </cfRule>
  </conditionalFormatting>
  <conditionalFormatting sqref="N46">
    <cfRule type="cellIs" dxfId="3411" priority="150" operator="equal">
      <formula>"Catastrófico"</formula>
    </cfRule>
    <cfRule type="cellIs" dxfId="3410" priority="151" operator="equal">
      <formula>"Mayor"</formula>
    </cfRule>
    <cfRule type="cellIs" dxfId="3409" priority="152" operator="equal">
      <formula>"Moderado"</formula>
    </cfRule>
    <cfRule type="cellIs" dxfId="3408" priority="153" operator="equal">
      <formula>"Menor"</formula>
    </cfRule>
    <cfRule type="cellIs" dxfId="3407" priority="154" operator="equal">
      <formula>"Leve"</formula>
    </cfRule>
  </conditionalFormatting>
  <conditionalFormatting sqref="N53">
    <cfRule type="cellIs" dxfId="3406" priority="121" operator="equal">
      <formula>"Catastrófico"</formula>
    </cfRule>
    <cfRule type="cellIs" dxfId="3405" priority="122" operator="equal">
      <formula>"Mayor"</formula>
    </cfRule>
    <cfRule type="cellIs" dxfId="3404" priority="123" operator="equal">
      <formula>"Moderado"</formula>
    </cfRule>
    <cfRule type="cellIs" dxfId="3403" priority="124" operator="equal">
      <formula>"Menor"</formula>
    </cfRule>
    <cfRule type="cellIs" dxfId="3402" priority="125" operator="equal">
      <formula>"Leve"</formula>
    </cfRule>
  </conditionalFormatting>
  <conditionalFormatting sqref="N60">
    <cfRule type="cellIs" dxfId="3401" priority="92" operator="equal">
      <formula>"Catastrófico"</formula>
    </cfRule>
    <cfRule type="cellIs" dxfId="3400" priority="93" operator="equal">
      <formula>"Mayor"</formula>
    </cfRule>
    <cfRule type="cellIs" dxfId="3399" priority="94" operator="equal">
      <formula>"Moderado"</formula>
    </cfRule>
    <cfRule type="cellIs" dxfId="3398" priority="95" operator="equal">
      <formula>"Menor"</formula>
    </cfRule>
    <cfRule type="cellIs" dxfId="3397" priority="96" operator="equal">
      <formula>"Leve"</formula>
    </cfRule>
  </conditionalFormatting>
  <conditionalFormatting sqref="P11">
    <cfRule type="cellIs" dxfId="3396" priority="277" operator="equal">
      <formula>"Extremo"</formula>
    </cfRule>
    <cfRule type="cellIs" dxfId="3395" priority="278" operator="equal">
      <formula>"Alto"</formula>
    </cfRule>
    <cfRule type="cellIs" dxfId="3394" priority="279" operator="equal">
      <formula>"Moderado"</formula>
    </cfRule>
    <cfRule type="cellIs" dxfId="3393" priority="280" operator="equal">
      <formula>"Bajo"</formula>
    </cfRule>
  </conditionalFormatting>
  <conditionalFormatting sqref="P18">
    <cfRule type="cellIs" dxfId="3392" priority="248" operator="equal">
      <formula>"Extremo"</formula>
    </cfRule>
    <cfRule type="cellIs" dxfId="3391" priority="249" operator="equal">
      <formula>"Alto"</formula>
    </cfRule>
    <cfRule type="cellIs" dxfId="3390" priority="250" operator="equal">
      <formula>"Moderado"</formula>
    </cfRule>
    <cfRule type="cellIs" dxfId="3389" priority="251" operator="equal">
      <formula>"Bajo"</formula>
    </cfRule>
  </conditionalFormatting>
  <conditionalFormatting sqref="P32">
    <cfRule type="cellIs" dxfId="3388" priority="199" operator="equal">
      <formula>"Extremo"</formula>
    </cfRule>
    <cfRule type="cellIs" dxfId="3387" priority="200" operator="equal">
      <formula>"Alto"</formula>
    </cfRule>
    <cfRule type="cellIs" dxfId="3386" priority="201" operator="equal">
      <formula>"Moderado"</formula>
    </cfRule>
    <cfRule type="cellIs" dxfId="3385" priority="202" operator="equal">
      <formula>"Bajo"</formula>
    </cfRule>
  </conditionalFormatting>
  <conditionalFormatting sqref="P39">
    <cfRule type="cellIs" dxfId="3384" priority="170" operator="equal">
      <formula>"Extremo"</formula>
    </cfRule>
    <cfRule type="cellIs" dxfId="3383" priority="171" operator="equal">
      <formula>"Alto"</formula>
    </cfRule>
    <cfRule type="cellIs" dxfId="3382" priority="172" operator="equal">
      <formula>"Moderado"</formula>
    </cfRule>
    <cfRule type="cellIs" dxfId="3381" priority="173" operator="equal">
      <formula>"Bajo"</formula>
    </cfRule>
  </conditionalFormatting>
  <conditionalFormatting sqref="P46">
    <cfRule type="cellIs" dxfId="3380" priority="141" operator="equal">
      <formula>"Extremo"</formula>
    </cfRule>
    <cfRule type="cellIs" dxfId="3379" priority="142" operator="equal">
      <formula>"Alto"</formula>
    </cfRule>
    <cfRule type="cellIs" dxfId="3378" priority="143" operator="equal">
      <formula>"Moderado"</formula>
    </cfRule>
    <cfRule type="cellIs" dxfId="3377" priority="144" operator="equal">
      <formula>"Bajo"</formula>
    </cfRule>
  </conditionalFormatting>
  <conditionalFormatting sqref="P53">
    <cfRule type="cellIs" dxfId="3376" priority="112" operator="equal">
      <formula>"Extremo"</formula>
    </cfRule>
    <cfRule type="cellIs" dxfId="3375" priority="113" operator="equal">
      <formula>"Alto"</formula>
    </cfRule>
    <cfRule type="cellIs" dxfId="3374" priority="114" operator="equal">
      <formula>"Moderado"</formula>
    </cfRule>
    <cfRule type="cellIs" dxfId="3373" priority="115" operator="equal">
      <formula>"Bajo"</formula>
    </cfRule>
  </conditionalFormatting>
  <conditionalFormatting sqref="P60">
    <cfRule type="cellIs" dxfId="3372" priority="83" operator="equal">
      <formula>"Extremo"</formula>
    </cfRule>
    <cfRule type="cellIs" dxfId="3371" priority="84" operator="equal">
      <formula>"Alto"</formula>
    </cfRule>
    <cfRule type="cellIs" dxfId="3370" priority="85" operator="equal">
      <formula>"Moderado"</formula>
    </cfRule>
    <cfRule type="cellIs" dxfId="3369" priority="86" operator="equal">
      <formula>"Bajo"</formula>
    </cfRule>
  </conditionalFormatting>
  <conditionalFormatting sqref="AD11">
    <cfRule type="cellIs" dxfId="3368" priority="272" operator="equal">
      <formula>"Muy Alta"</formula>
    </cfRule>
    <cfRule type="cellIs" dxfId="3367" priority="273" operator="equal">
      <formula>"Alta"</formula>
    </cfRule>
    <cfRule type="cellIs" dxfId="3366" priority="274" operator="equal">
      <formula>"Media"</formula>
    </cfRule>
    <cfRule type="cellIs" dxfId="3365" priority="275" operator="equal">
      <formula>"Baja"</formula>
    </cfRule>
    <cfRule type="cellIs" dxfId="3364" priority="276" operator="equal">
      <formula>"Muy Baja"</formula>
    </cfRule>
  </conditionalFormatting>
  <conditionalFormatting sqref="AD18">
    <cfRule type="cellIs" dxfId="3363" priority="243" operator="equal">
      <formula>"Muy Alta"</formula>
    </cfRule>
    <cfRule type="cellIs" dxfId="3362" priority="244" operator="equal">
      <formula>"Alta"</formula>
    </cfRule>
    <cfRule type="cellIs" dxfId="3361" priority="245" operator="equal">
      <formula>"Media"</formula>
    </cfRule>
    <cfRule type="cellIs" dxfId="3360" priority="246" operator="equal">
      <formula>"Baja"</formula>
    </cfRule>
    <cfRule type="cellIs" dxfId="3359" priority="247" operator="equal">
      <formula>"Muy Baja"</formula>
    </cfRule>
  </conditionalFormatting>
  <conditionalFormatting sqref="AD25">
    <cfRule type="cellIs" dxfId="3358" priority="223" operator="equal">
      <formula>"Muy Alta"</formula>
    </cfRule>
    <cfRule type="cellIs" dxfId="3357" priority="224" operator="equal">
      <formula>"Alta"</formula>
    </cfRule>
    <cfRule type="cellIs" dxfId="3356" priority="225" operator="equal">
      <formula>"Media"</formula>
    </cfRule>
    <cfRule type="cellIs" dxfId="3355" priority="226" operator="equal">
      <formula>"Baja"</formula>
    </cfRule>
    <cfRule type="cellIs" dxfId="3354" priority="227" operator="equal">
      <formula>"Muy Baja"</formula>
    </cfRule>
  </conditionalFormatting>
  <conditionalFormatting sqref="AD32">
    <cfRule type="cellIs" dxfId="3353" priority="194" operator="equal">
      <formula>"Muy Alta"</formula>
    </cfRule>
    <cfRule type="cellIs" dxfId="3352" priority="195" operator="equal">
      <formula>"Alta"</formula>
    </cfRule>
    <cfRule type="cellIs" dxfId="3351" priority="196" operator="equal">
      <formula>"Media"</formula>
    </cfRule>
    <cfRule type="cellIs" dxfId="3350" priority="197" operator="equal">
      <formula>"Baja"</formula>
    </cfRule>
    <cfRule type="cellIs" dxfId="3349" priority="198" operator="equal">
      <formula>"Muy Baja"</formula>
    </cfRule>
  </conditionalFormatting>
  <conditionalFormatting sqref="AD39">
    <cfRule type="cellIs" dxfId="3348" priority="165" operator="equal">
      <formula>"Muy Alta"</formula>
    </cfRule>
    <cfRule type="cellIs" dxfId="3347" priority="166" operator="equal">
      <formula>"Alta"</formula>
    </cfRule>
    <cfRule type="cellIs" dxfId="3346" priority="167" operator="equal">
      <formula>"Media"</formula>
    </cfRule>
    <cfRule type="cellIs" dxfId="3345" priority="168" operator="equal">
      <formula>"Baja"</formula>
    </cfRule>
    <cfRule type="cellIs" dxfId="3344" priority="169" operator="equal">
      <formula>"Muy Baja"</formula>
    </cfRule>
  </conditionalFormatting>
  <conditionalFormatting sqref="AD46">
    <cfRule type="cellIs" dxfId="3343" priority="136" operator="equal">
      <formula>"Muy Alta"</formula>
    </cfRule>
    <cfRule type="cellIs" dxfId="3342" priority="137" operator="equal">
      <formula>"Alta"</formula>
    </cfRule>
    <cfRule type="cellIs" dxfId="3341" priority="138" operator="equal">
      <formula>"Media"</formula>
    </cfRule>
    <cfRule type="cellIs" dxfId="3340" priority="139" operator="equal">
      <formula>"Baja"</formula>
    </cfRule>
    <cfRule type="cellIs" dxfId="3339" priority="140" operator="equal">
      <formula>"Muy Baja"</formula>
    </cfRule>
  </conditionalFormatting>
  <conditionalFormatting sqref="AD53">
    <cfRule type="cellIs" dxfId="3338" priority="107" operator="equal">
      <formula>"Muy Alta"</formula>
    </cfRule>
    <cfRule type="cellIs" dxfId="3337" priority="108" operator="equal">
      <formula>"Alta"</formula>
    </cfRule>
    <cfRule type="cellIs" dxfId="3336" priority="109" operator="equal">
      <formula>"Media"</formula>
    </cfRule>
    <cfRule type="cellIs" dxfId="3335" priority="110" operator="equal">
      <formula>"Baja"</formula>
    </cfRule>
    <cfRule type="cellIs" dxfId="3334" priority="111" operator="equal">
      <formula>"Muy Baja"</formula>
    </cfRule>
  </conditionalFormatting>
  <conditionalFormatting sqref="AD60">
    <cfRule type="cellIs" dxfId="3333" priority="78" operator="equal">
      <formula>"Muy Alta"</formula>
    </cfRule>
    <cfRule type="cellIs" dxfId="3332" priority="79" operator="equal">
      <formula>"Alta"</formula>
    </cfRule>
    <cfRule type="cellIs" dxfId="3331" priority="80" operator="equal">
      <formula>"Media"</formula>
    </cfRule>
    <cfRule type="cellIs" dxfId="3330" priority="81" operator="equal">
      <formula>"Baja"</formula>
    </cfRule>
    <cfRule type="cellIs" dxfId="3329" priority="82" operator="equal">
      <formula>"Muy Baja"</formula>
    </cfRule>
  </conditionalFormatting>
  <conditionalFormatting sqref="AF11">
    <cfRule type="cellIs" dxfId="3328" priority="267" operator="equal">
      <formula>"Catastrófico"</formula>
    </cfRule>
    <cfRule type="cellIs" dxfId="3327" priority="268" operator="equal">
      <formula>"Mayor"</formula>
    </cfRule>
    <cfRule type="cellIs" dxfId="3326" priority="269" operator="equal">
      <formula>"Moderado"</formula>
    </cfRule>
    <cfRule type="cellIs" dxfId="3325" priority="270" operator="equal">
      <formula>"Menor"</formula>
    </cfRule>
    <cfRule type="cellIs" dxfId="3324" priority="271" operator="equal">
      <formula>"Leve"</formula>
    </cfRule>
  </conditionalFormatting>
  <conditionalFormatting sqref="AF18">
    <cfRule type="cellIs" dxfId="3323" priority="238" operator="equal">
      <formula>"Catastrófico"</formula>
    </cfRule>
    <cfRule type="cellIs" dxfId="3322" priority="239" operator="equal">
      <formula>"Mayor"</formula>
    </cfRule>
    <cfRule type="cellIs" dxfId="3321" priority="240" operator="equal">
      <formula>"Moderado"</formula>
    </cfRule>
    <cfRule type="cellIs" dxfId="3320" priority="241" operator="equal">
      <formula>"Menor"</formula>
    </cfRule>
    <cfRule type="cellIs" dxfId="3319" priority="242" operator="equal">
      <formula>"Leve"</formula>
    </cfRule>
  </conditionalFormatting>
  <conditionalFormatting sqref="AF25">
    <cfRule type="cellIs" dxfId="3318" priority="218" operator="equal">
      <formula>"Catastrófico"</formula>
    </cfRule>
    <cfRule type="cellIs" dxfId="3317" priority="219" operator="equal">
      <formula>"Mayor"</formula>
    </cfRule>
    <cfRule type="cellIs" dxfId="3316" priority="220" operator="equal">
      <formula>"Moderado"</formula>
    </cfRule>
    <cfRule type="cellIs" dxfId="3315" priority="221" operator="equal">
      <formula>"Menor"</formula>
    </cfRule>
    <cfRule type="cellIs" dxfId="3314" priority="222" operator="equal">
      <formula>"Leve"</formula>
    </cfRule>
  </conditionalFormatting>
  <conditionalFormatting sqref="AF32">
    <cfRule type="cellIs" dxfId="3313" priority="189" operator="equal">
      <formula>"Catastrófico"</formula>
    </cfRule>
    <cfRule type="cellIs" dxfId="3312" priority="190" operator="equal">
      <formula>"Mayor"</formula>
    </cfRule>
    <cfRule type="cellIs" dxfId="3311" priority="191" operator="equal">
      <formula>"Moderado"</formula>
    </cfRule>
    <cfRule type="cellIs" dxfId="3310" priority="192" operator="equal">
      <formula>"Menor"</formula>
    </cfRule>
    <cfRule type="cellIs" dxfId="3309" priority="193" operator="equal">
      <formula>"Leve"</formula>
    </cfRule>
  </conditionalFormatting>
  <conditionalFormatting sqref="AF39">
    <cfRule type="cellIs" dxfId="3308" priority="160" operator="equal">
      <formula>"Catastrófico"</formula>
    </cfRule>
    <cfRule type="cellIs" dxfId="3307" priority="161" operator="equal">
      <formula>"Mayor"</formula>
    </cfRule>
    <cfRule type="cellIs" dxfId="3306" priority="162" operator="equal">
      <formula>"Moderado"</formula>
    </cfRule>
    <cfRule type="cellIs" dxfId="3305" priority="163" operator="equal">
      <formula>"Menor"</formula>
    </cfRule>
    <cfRule type="cellIs" dxfId="3304" priority="164" operator="equal">
      <formula>"Leve"</formula>
    </cfRule>
  </conditionalFormatting>
  <conditionalFormatting sqref="AF46">
    <cfRule type="cellIs" dxfId="3303" priority="131" operator="equal">
      <formula>"Catastrófico"</formula>
    </cfRule>
    <cfRule type="cellIs" dxfId="3302" priority="132" operator="equal">
      <formula>"Mayor"</formula>
    </cfRule>
    <cfRule type="cellIs" dxfId="3301" priority="133" operator="equal">
      <formula>"Moderado"</formula>
    </cfRule>
    <cfRule type="cellIs" dxfId="3300" priority="134" operator="equal">
      <formula>"Menor"</formula>
    </cfRule>
    <cfRule type="cellIs" dxfId="3299" priority="135" operator="equal">
      <formula>"Leve"</formula>
    </cfRule>
  </conditionalFormatting>
  <conditionalFormatting sqref="AF53">
    <cfRule type="cellIs" dxfId="3298" priority="102" operator="equal">
      <formula>"Catastrófico"</formula>
    </cfRule>
    <cfRule type="cellIs" dxfId="3297" priority="103" operator="equal">
      <formula>"Mayor"</formula>
    </cfRule>
    <cfRule type="cellIs" dxfId="3296" priority="104" operator="equal">
      <formula>"Moderado"</formula>
    </cfRule>
    <cfRule type="cellIs" dxfId="3295" priority="105" operator="equal">
      <formula>"Menor"</formula>
    </cfRule>
    <cfRule type="cellIs" dxfId="3294" priority="106" operator="equal">
      <formula>"Leve"</formula>
    </cfRule>
  </conditionalFormatting>
  <conditionalFormatting sqref="AF60">
    <cfRule type="cellIs" dxfId="3293" priority="73" operator="equal">
      <formula>"Catastrófico"</formula>
    </cfRule>
    <cfRule type="cellIs" dxfId="3292" priority="74" operator="equal">
      <formula>"Mayor"</formula>
    </cfRule>
    <cfRule type="cellIs" dxfId="3291" priority="75" operator="equal">
      <formula>"Moderado"</formula>
    </cfRule>
    <cfRule type="cellIs" dxfId="3290" priority="76" operator="equal">
      <formula>"Menor"</formula>
    </cfRule>
    <cfRule type="cellIs" dxfId="3289" priority="77" operator="equal">
      <formula>"Leve"</formula>
    </cfRule>
  </conditionalFormatting>
  <conditionalFormatting sqref="AH11">
    <cfRule type="cellIs" dxfId="3288" priority="263" operator="equal">
      <formula>"Extremo"</formula>
    </cfRule>
    <cfRule type="cellIs" dxfId="3287" priority="264" operator="equal">
      <formula>"Alto"</formula>
    </cfRule>
    <cfRule type="cellIs" dxfId="3286" priority="265" operator="equal">
      <formula>"Moderado"</formula>
    </cfRule>
    <cfRule type="cellIs" dxfId="3285" priority="266" operator="equal">
      <formula>"Bajo"</formula>
    </cfRule>
  </conditionalFormatting>
  <conditionalFormatting sqref="AH18">
    <cfRule type="cellIs" dxfId="3284" priority="234" operator="equal">
      <formula>"Extremo"</formula>
    </cfRule>
    <cfRule type="cellIs" dxfId="3283" priority="235" operator="equal">
      <formula>"Alto"</formula>
    </cfRule>
    <cfRule type="cellIs" dxfId="3282" priority="236" operator="equal">
      <formula>"Moderado"</formula>
    </cfRule>
    <cfRule type="cellIs" dxfId="3281" priority="237" operator="equal">
      <formula>"Bajo"</formula>
    </cfRule>
  </conditionalFormatting>
  <conditionalFormatting sqref="AH25">
    <cfRule type="cellIs" dxfId="3280" priority="214" operator="equal">
      <formula>"Extremo"</formula>
    </cfRule>
    <cfRule type="cellIs" dxfId="3279" priority="215" operator="equal">
      <formula>"Alto"</formula>
    </cfRule>
    <cfRule type="cellIs" dxfId="3278" priority="216" operator="equal">
      <formula>"Moderado"</formula>
    </cfRule>
    <cfRule type="cellIs" dxfId="3277" priority="217" operator="equal">
      <formula>"Bajo"</formula>
    </cfRule>
  </conditionalFormatting>
  <conditionalFormatting sqref="AH32">
    <cfRule type="cellIs" dxfId="3276" priority="185" operator="equal">
      <formula>"Extremo"</formula>
    </cfRule>
    <cfRule type="cellIs" dxfId="3275" priority="186" operator="equal">
      <formula>"Alto"</formula>
    </cfRule>
    <cfRule type="cellIs" dxfId="3274" priority="187" operator="equal">
      <formula>"Moderado"</formula>
    </cfRule>
    <cfRule type="cellIs" dxfId="3273" priority="188" operator="equal">
      <formula>"Bajo"</formula>
    </cfRule>
  </conditionalFormatting>
  <conditionalFormatting sqref="AH39">
    <cfRule type="cellIs" dxfId="3272" priority="156" operator="equal">
      <formula>"Extremo"</formula>
    </cfRule>
    <cfRule type="cellIs" dxfId="3271" priority="157" operator="equal">
      <formula>"Alto"</formula>
    </cfRule>
    <cfRule type="cellIs" dxfId="3270" priority="158" operator="equal">
      <formula>"Moderado"</formula>
    </cfRule>
    <cfRule type="cellIs" dxfId="3269" priority="159" operator="equal">
      <formula>"Bajo"</formula>
    </cfRule>
  </conditionalFormatting>
  <conditionalFormatting sqref="AH46">
    <cfRule type="cellIs" dxfId="3268" priority="127" operator="equal">
      <formula>"Extremo"</formula>
    </cfRule>
    <cfRule type="cellIs" dxfId="3267" priority="128" operator="equal">
      <formula>"Alto"</formula>
    </cfRule>
    <cfRule type="cellIs" dxfId="3266" priority="129" operator="equal">
      <formula>"Moderado"</formula>
    </cfRule>
    <cfRule type="cellIs" dxfId="3265" priority="130" operator="equal">
      <formula>"Bajo"</formula>
    </cfRule>
  </conditionalFormatting>
  <conditionalFormatting sqref="AH53">
    <cfRule type="cellIs" dxfId="3264" priority="98" operator="equal">
      <formula>"Extremo"</formula>
    </cfRule>
    <cfRule type="cellIs" dxfId="3263" priority="99" operator="equal">
      <formula>"Alto"</formula>
    </cfRule>
    <cfRule type="cellIs" dxfId="3262" priority="100" operator="equal">
      <formula>"Moderado"</formula>
    </cfRule>
    <cfRule type="cellIs" dxfId="3261" priority="101" operator="equal">
      <formula>"Bajo"</formula>
    </cfRule>
  </conditionalFormatting>
  <conditionalFormatting sqref="AH60">
    <cfRule type="cellIs" dxfId="3260" priority="69" operator="equal">
      <formula>"Extremo"</formula>
    </cfRule>
    <cfRule type="cellIs" dxfId="3259" priority="70" operator="equal">
      <formula>"Alto"</formula>
    </cfRule>
    <cfRule type="cellIs" dxfId="3258" priority="71" operator="equal">
      <formula>"Moderado"</formula>
    </cfRule>
    <cfRule type="cellIs" dxfId="3257" priority="72" operator="equal">
      <formula>"Bajo"</formula>
    </cfRule>
  </conditionalFormatting>
  <conditionalFormatting sqref="J67">
    <cfRule type="cellIs" dxfId="3256" priority="58" operator="equal">
      <formula>"Muy Alta"</formula>
    </cfRule>
    <cfRule type="cellIs" dxfId="3255" priority="59" operator="equal">
      <formula>"Alta"</formula>
    </cfRule>
    <cfRule type="cellIs" dxfId="3254" priority="60" operator="equal">
      <formula>"Media"</formula>
    </cfRule>
    <cfRule type="cellIs" dxfId="3253" priority="61" operator="equal">
      <formula>"Baja"</formula>
    </cfRule>
    <cfRule type="cellIs" dxfId="3252" priority="62" operator="equal">
      <formula>"Muy Baja"</formula>
    </cfRule>
  </conditionalFormatting>
  <conditionalFormatting sqref="M67">
    <cfRule type="containsText" dxfId="3251" priority="39" operator="containsText" text="❌">
      <formula>NOT(ISERROR(SEARCH("❌",M67)))</formula>
    </cfRule>
  </conditionalFormatting>
  <conditionalFormatting sqref="N67">
    <cfRule type="cellIs" dxfId="3250" priority="63" operator="equal">
      <formula>"Catastrófico"</formula>
    </cfRule>
    <cfRule type="cellIs" dxfId="3249" priority="64" operator="equal">
      <formula>"Mayor"</formula>
    </cfRule>
    <cfRule type="cellIs" dxfId="3248" priority="65" operator="equal">
      <formula>"Moderado"</formula>
    </cfRule>
    <cfRule type="cellIs" dxfId="3247" priority="66" operator="equal">
      <formula>"Menor"</formula>
    </cfRule>
    <cfRule type="cellIs" dxfId="3246" priority="67" operator="equal">
      <formula>"Leve"</formula>
    </cfRule>
  </conditionalFormatting>
  <conditionalFormatting sqref="P67">
    <cfRule type="cellIs" dxfId="3245" priority="54" operator="equal">
      <formula>"Extremo"</formula>
    </cfRule>
    <cfRule type="cellIs" dxfId="3244" priority="55" operator="equal">
      <formula>"Alto"</formula>
    </cfRule>
    <cfRule type="cellIs" dxfId="3243" priority="56" operator="equal">
      <formula>"Moderado"</formula>
    </cfRule>
    <cfRule type="cellIs" dxfId="3242" priority="57" operator="equal">
      <formula>"Bajo"</formula>
    </cfRule>
  </conditionalFormatting>
  <conditionalFormatting sqref="AD67">
    <cfRule type="cellIs" dxfId="3241" priority="49" operator="equal">
      <formula>"Muy Alta"</formula>
    </cfRule>
    <cfRule type="cellIs" dxfId="3240" priority="50" operator="equal">
      <formula>"Alta"</formula>
    </cfRule>
    <cfRule type="cellIs" dxfId="3239" priority="51" operator="equal">
      <formula>"Media"</formula>
    </cfRule>
    <cfRule type="cellIs" dxfId="3238" priority="52" operator="equal">
      <formula>"Baja"</formula>
    </cfRule>
    <cfRule type="cellIs" dxfId="3237" priority="53" operator="equal">
      <formula>"Muy Baja"</formula>
    </cfRule>
  </conditionalFormatting>
  <conditionalFormatting sqref="AF67">
    <cfRule type="cellIs" dxfId="3236" priority="44" operator="equal">
      <formula>"Catastrófico"</formula>
    </cfRule>
    <cfRule type="cellIs" dxfId="3235" priority="45" operator="equal">
      <formula>"Mayor"</formula>
    </cfRule>
    <cfRule type="cellIs" dxfId="3234" priority="46" operator="equal">
      <formula>"Moderado"</formula>
    </cfRule>
    <cfRule type="cellIs" dxfId="3233" priority="47" operator="equal">
      <formula>"Menor"</formula>
    </cfRule>
    <cfRule type="cellIs" dxfId="3232" priority="48" operator="equal">
      <formula>"Leve"</formula>
    </cfRule>
  </conditionalFormatting>
  <conditionalFormatting sqref="AH67">
    <cfRule type="cellIs" dxfId="3231" priority="40" operator="equal">
      <formula>"Extremo"</formula>
    </cfRule>
    <cfRule type="cellIs" dxfId="3230" priority="41" operator="equal">
      <formula>"Alto"</formula>
    </cfRule>
    <cfRule type="cellIs" dxfId="3229" priority="42" operator="equal">
      <formula>"Moderado"</formula>
    </cfRule>
    <cfRule type="cellIs" dxfId="3228" priority="43" operator="equal">
      <formula>"Bajo"</formula>
    </cfRule>
  </conditionalFormatting>
  <conditionalFormatting sqref="J74">
    <cfRule type="cellIs" dxfId="3227" priority="29" operator="equal">
      <formula>"Muy Alta"</formula>
    </cfRule>
    <cfRule type="cellIs" dxfId="3226" priority="30" operator="equal">
      <formula>"Alta"</formula>
    </cfRule>
    <cfRule type="cellIs" dxfId="3225" priority="31" operator="equal">
      <formula>"Media"</formula>
    </cfRule>
    <cfRule type="cellIs" dxfId="3224" priority="32" operator="equal">
      <formula>"Baja"</formula>
    </cfRule>
    <cfRule type="cellIs" dxfId="3223" priority="33" operator="equal">
      <formula>"Muy Baja"</formula>
    </cfRule>
  </conditionalFormatting>
  <conditionalFormatting sqref="M74">
    <cfRule type="containsText" dxfId="3222" priority="10" operator="containsText" text="❌">
      <formula>NOT(ISERROR(SEARCH("❌",M74)))</formula>
    </cfRule>
  </conditionalFormatting>
  <conditionalFormatting sqref="N74">
    <cfRule type="cellIs" dxfId="3221" priority="34" operator="equal">
      <formula>"Catastrófico"</formula>
    </cfRule>
    <cfRule type="cellIs" dxfId="3220" priority="35" operator="equal">
      <formula>"Mayor"</formula>
    </cfRule>
    <cfRule type="cellIs" dxfId="3219" priority="36" operator="equal">
      <formula>"Moderado"</formula>
    </cfRule>
    <cfRule type="cellIs" dxfId="3218" priority="37" operator="equal">
      <formula>"Menor"</formula>
    </cfRule>
    <cfRule type="cellIs" dxfId="3217" priority="38" operator="equal">
      <formula>"Leve"</formula>
    </cfRule>
  </conditionalFormatting>
  <conditionalFormatting sqref="P74">
    <cfRule type="cellIs" dxfId="3216" priority="25" operator="equal">
      <formula>"Extremo"</formula>
    </cfRule>
    <cfRule type="cellIs" dxfId="3215" priority="26" operator="equal">
      <formula>"Alto"</formula>
    </cfRule>
    <cfRule type="cellIs" dxfId="3214" priority="27" operator="equal">
      <formula>"Moderado"</formula>
    </cfRule>
    <cfRule type="cellIs" dxfId="3213" priority="28" operator="equal">
      <formula>"Bajo"</formula>
    </cfRule>
  </conditionalFormatting>
  <conditionalFormatting sqref="AD74">
    <cfRule type="cellIs" dxfId="3212" priority="20" operator="equal">
      <formula>"Muy Alta"</formula>
    </cfRule>
    <cfRule type="cellIs" dxfId="3211" priority="21" operator="equal">
      <formula>"Alta"</formula>
    </cfRule>
    <cfRule type="cellIs" dxfId="3210" priority="22" operator="equal">
      <formula>"Media"</formula>
    </cfRule>
    <cfRule type="cellIs" dxfId="3209" priority="23" operator="equal">
      <formula>"Baja"</formula>
    </cfRule>
    <cfRule type="cellIs" dxfId="3208" priority="24" operator="equal">
      <formula>"Muy Baja"</formula>
    </cfRule>
  </conditionalFormatting>
  <conditionalFormatting sqref="AF74">
    <cfRule type="cellIs" dxfId="3207" priority="15" operator="equal">
      <formula>"Catastrófico"</formula>
    </cfRule>
    <cfRule type="cellIs" dxfId="3206" priority="16" operator="equal">
      <formula>"Mayor"</formula>
    </cfRule>
    <cfRule type="cellIs" dxfId="3205" priority="17" operator="equal">
      <formula>"Moderado"</formula>
    </cfRule>
    <cfRule type="cellIs" dxfId="3204" priority="18" operator="equal">
      <formula>"Menor"</formula>
    </cfRule>
    <cfRule type="cellIs" dxfId="3203" priority="19" operator="equal">
      <formula>"Leve"</formula>
    </cfRule>
  </conditionalFormatting>
  <conditionalFormatting sqref="AH74">
    <cfRule type="cellIs" dxfId="3202" priority="11" operator="equal">
      <formula>"Extremo"</formula>
    </cfRule>
    <cfRule type="cellIs" dxfId="3201" priority="12" operator="equal">
      <formula>"Alto"</formula>
    </cfRule>
    <cfRule type="cellIs" dxfId="3200" priority="13" operator="equal">
      <formula>"Moderado"</formula>
    </cfRule>
    <cfRule type="cellIs" dxfId="3199" priority="14" operator="equal">
      <formula>"Bajo"</formula>
    </cfRule>
  </conditionalFormatting>
  <conditionalFormatting sqref="N25">
    <cfRule type="cellIs" dxfId="3198" priority="5" operator="equal">
      <formula>"Catastrófico"</formula>
    </cfRule>
    <cfRule type="cellIs" dxfId="3197" priority="6" operator="equal">
      <formula>"Mayor"</formula>
    </cfRule>
    <cfRule type="cellIs" dxfId="3196" priority="7" operator="equal">
      <formula>"Moderado"</formula>
    </cfRule>
    <cfRule type="cellIs" dxfId="3195" priority="8" operator="equal">
      <formula>"Menor"</formula>
    </cfRule>
    <cfRule type="cellIs" dxfId="3194" priority="9" operator="equal">
      <formula>"Leve"</formula>
    </cfRule>
  </conditionalFormatting>
  <conditionalFormatting sqref="P25">
    <cfRule type="cellIs" dxfId="3193" priority="1" operator="equal">
      <formula>"Extremo"</formula>
    </cfRule>
    <cfRule type="cellIs" dxfId="3192" priority="2" operator="equal">
      <formula>"Alto"</formula>
    </cfRule>
    <cfRule type="cellIs" dxfId="3191" priority="3" operator="equal">
      <formula>"Moderado"</formula>
    </cfRule>
    <cfRule type="cellIs" dxfId="3190" priority="4"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51742B03-200B-4B1C-A0B6-C565A2353B53}">
          <x14:formula1>
            <xm:f>'D:\Backup cede 2022\Mis documentos\SGC\2025\Consolidación de riesgos 2025\CEDE7\Gestión\CORREGIDOS\[FO-CEDE5-DIGEC-487 Administración de Riesgos de Gestión V. 13 DIPED - DIEDU 2025 (1).xlsx]Opciones Tratamiento'!#REF!</xm:f>
          </x14:formula1>
          <xm:sqref>H11:H80</xm:sqref>
        </x14:dataValidation>
        <x14:dataValidation type="list" allowBlank="1" showInputMessage="1" showErrorMessage="1" xr:uid="{E2C5FE3A-A07D-4957-8E5C-A627D75D511B}">
          <x14:formula1>
            <xm:f>'D:\Backup cede 2022\Mis documentos\SGC\2025\Consolidación de riesgos 2025\CEDE7\Gestión\CORREGIDOS\[FO-CEDE5-DIGEC-487 Administración de Riesgos de Gestión V. 13 DIPED - DIEDU 2025 (1).xlsx]Opciones Tratamiento'!#REF!</xm:f>
          </x14:formula1>
          <xm:sqref>AO60 AO53 AO46 AO39 AO32 AO25 AO18 AO11 AO67 AO74 AI53 AI11 AI18 AI25 AI32 AI39 AI46 AI60 AI67 AI74 B11 C11:D80</xm:sqref>
        </x14:dataValidation>
        <x14:dataValidation type="list" allowBlank="1" showInputMessage="1" showErrorMessage="1" xr:uid="{870BB534-775E-4111-AC59-F6D5A0000893}">
          <x14:formula1>
            <xm:f>'D:\Backup cede 2022\Mis documentos\SGC\2025\Consolidación de riesgos 2025\CEDE7\Gestión\CORREGIDOS\[FO-CEDE5-DIGEC-487 Administración de Riesgos de Gestión V. 13 DIPED - DIEDU 2025 (1).xlsx]Tabla Impacto'!#REF!</xm:f>
          </x14:formula1>
          <xm:sqref>L11:L80</xm:sqref>
        </x14:dataValidation>
        <x14:dataValidation type="list" allowBlank="1" showInputMessage="1" showErrorMessage="1" xr:uid="{E5C9994C-DB65-46DB-9950-AD14641BCBE2}">
          <x14:formula1>
            <xm:f>'D:\Backup cede 2022\Mis documentos\SGC\2025\Consolidación de riesgos 2025\CEDE7\Gestión\CORREGIDOS\[FO-CEDE5-DIGEC-487 Administración de Riesgos de Gestión V. 13 DIPED - DIEDU 2025 (1).xlsx]Tabla Valoración controles'!#REF!</xm:f>
          </x14:formula1>
          <xm:sqref>W11:X80 Z11:AB80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0E109-7F43-4D5A-9362-D684FF7E2D12}">
  <dimension ref="A1:BM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464</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465</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466</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05" hidden="1" customHeight="1" x14ac:dyDescent="0.25">
      <c r="A11" s="207" t="s">
        <v>69</v>
      </c>
      <c r="B11" s="209" t="s">
        <v>14</v>
      </c>
      <c r="C11" s="212" t="s">
        <v>95</v>
      </c>
      <c r="D11" s="214" t="s">
        <v>71</v>
      </c>
      <c r="E11" s="214" t="s">
        <v>859</v>
      </c>
      <c r="F11" s="214" t="s">
        <v>467</v>
      </c>
      <c r="G11" s="242" t="str">
        <f>+CONCATENATE(D11," ",E11," ",F11)</f>
        <v>Posibilidad de Afectación Reputacional por  inadecuado uso de los recursos o  bienes públicos e intereses patrimoniales de la Fuerza debido a desconocimiento de los lineamientos de Gestión Fiscal por parte de las unidades.</v>
      </c>
      <c r="H11" s="214" t="s">
        <v>103</v>
      </c>
      <c r="I11" s="226">
        <v>8</v>
      </c>
      <c r="J11" s="234" t="str">
        <f>IF(I11&lt;=0,"",IF(I11&lt;=3,"Muy Baja",IF(I11&lt;=34,"Baja",IF(I11&lt;=600,"Media",IF(I11&lt;=6000,"Alta","Muy Alta")))))</f>
        <v>Baja</v>
      </c>
      <c r="K11" s="236">
        <f>IF(J11="","",IF(J11="Muy Baja",0.2,IF(J11="Baja",0.4,IF(J11="Media",0.6,IF(J11="Alta",0.8,IF(J11="Muy Alta",1,))))))</f>
        <v>0.4</v>
      </c>
      <c r="L11" s="233" t="s">
        <v>92</v>
      </c>
      <c r="M11" s="233" t="str">
        <f>IF(NOT(ISERROR(MATCH(L11,'[9]Tabla Impacto'!$B$221:$B$223,0))),'[9]Tabla Impacto'!$F$223,L11)</f>
        <v xml:space="preserve">     El riesgo afecta la imagen de la entidad con algunos usuarios de relevancia frente al logro de los objetivos</v>
      </c>
      <c r="N11" s="234" t="str">
        <f>IF(OR(M11='[9]Tabla Impacto'!$C$11,M11='[9]Tabla Impacto'!$D$11),"Leve",IF(OR(M11='[9]Tabla Impacto'!$C$12,M11='[9]Tabla Impacto'!$D$12),"Menor",IF(OR(M11='[9]Tabla Impacto'!$C$13,M11='[9]Tabla Impacto'!$D$13),"Moderado",IF(OR(M11='[9]Tabla Impacto'!$C$14,M11='[9]Tabla Impacto'!$D$14),"Mayor",IF(OR(M11='[9]Tabla Impacto'!$C$15,M11='[9]Tabla Impacto'!$D$15),"Catastrófico","")))))</f>
        <v>Moderado</v>
      </c>
      <c r="O11" s="236">
        <f>IF(N11="","",IF(N11="Leve",0.2,IF(N11="Menor",0.4,IF(N11="Moderado",0.6,IF(N11="Mayor",0.8,IF(N11="Catastrófico",1,))))))</f>
        <v>0.6</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Moderado</v>
      </c>
      <c r="Q11" s="16" t="s">
        <v>179</v>
      </c>
      <c r="R11" s="57" t="s">
        <v>468</v>
      </c>
      <c r="S11" s="57" t="s">
        <v>469</v>
      </c>
      <c r="T11" s="57" t="s">
        <v>470</v>
      </c>
      <c r="U11" s="70" t="str">
        <f>+CONCATENATE(R11," ",S11," ",T11)</f>
        <v>El jefe del Departamento de Gestión Fiscal y los Gestores Fiscales de  División verifican trimestralmente las actividades establecidas en el Plan de Trabajo para fortalecer la imagen institucional respecto a la administración de los recursos. En caso de incumplimiento a la visitas programada se deberá informar y reprogramar, dejando como evidencia de la verificación un informe.</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0.24</v>
      </c>
      <c r="AD11" s="240" t="str">
        <f>IFERROR(LOOKUP(LOOKUP(2,1/(AC11:AC17&lt;&gt;""),AC11:AC17),'[9]Opciones Tratamiento'!$I$2:$I$6,'[9]Opciones Tratamiento'!$J$2:$J$6),"")</f>
        <v>Muy Baja</v>
      </c>
      <c r="AE11" s="21">
        <f>+AC11</f>
        <v>0.24</v>
      </c>
      <c r="AF11" s="240" t="str">
        <f>IFERROR(LOOKUP(LOOKUP(2,1/(AG11:AG17&lt;&gt;""),AG11:AG17),'[9]Opciones Tratamiento'!L2:M6),"")</f>
        <v>Moderado</v>
      </c>
      <c r="AG11" s="21">
        <f>IFERROR(IF(V11="Impacto",(O11-(+O11*Y11)),IF(V11="Probabilidad",O11,"")),"")</f>
        <v>0.6</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24" t="s">
        <v>93</v>
      </c>
      <c r="AJ11" s="22"/>
      <c r="AK11" s="63" t="s">
        <v>225</v>
      </c>
      <c r="AL11" s="57" t="s">
        <v>471</v>
      </c>
      <c r="AM11" s="57" t="s">
        <v>472</v>
      </c>
      <c r="AN11" s="22"/>
      <c r="AO11" s="226" t="s">
        <v>81</v>
      </c>
      <c r="AP11" s="228" t="s">
        <v>473</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212.25" hidden="1" customHeight="1" x14ac:dyDescent="0.25">
      <c r="A12" s="208"/>
      <c r="B12" s="210"/>
      <c r="C12" s="213"/>
      <c r="D12" s="215"/>
      <c r="E12" s="215"/>
      <c r="F12" s="215"/>
      <c r="G12" s="232"/>
      <c r="H12" s="215"/>
      <c r="I12" s="227"/>
      <c r="J12" s="235"/>
      <c r="K12" s="237"/>
      <c r="L12" s="221"/>
      <c r="M12" s="221"/>
      <c r="N12" s="235"/>
      <c r="O12" s="237"/>
      <c r="P12" s="239"/>
      <c r="Q12" s="64" t="s">
        <v>180</v>
      </c>
      <c r="R12" s="58" t="s">
        <v>474</v>
      </c>
      <c r="S12" s="58" t="s">
        <v>475</v>
      </c>
      <c r="T12" s="58" t="s">
        <v>860</v>
      </c>
      <c r="U12" s="65" t="str">
        <f t="shared" ref="U12:U17" si="0">+CONCATENATE(R12," ",S12," ",T12)</f>
        <v xml:space="preserve">El Jefe del Departamento de Gestión Fiscal, valida trimestralmente el cumplimiento de los procesos que inciden sobre el desempeño fiscal de acuerdo al cronograma de visitas de acompañamientos con el fin de fortalecer la función administrativa de la entidad dejando como soporte informe. </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0.14399999999999999</v>
      </c>
      <c r="AD12" s="241"/>
      <c r="AE12" s="28">
        <f t="shared" ref="AE12" si="3">+AC12</f>
        <v>0.14399999999999999</v>
      </c>
      <c r="AF12" s="241"/>
      <c r="AG12" s="28">
        <f>IFERROR(IF(AND(V11="Impacto",V12="Impacto"),(AG11-(+AG11*Y12)),IF(V12="Impacto",(O11-(+O11*Y12)),IF(V12="Probabilidad",AG11,""))),"")</f>
        <v>0.6</v>
      </c>
      <c r="AH12" s="223"/>
      <c r="AI12" s="225"/>
      <c r="AJ12" s="29"/>
      <c r="AK12" s="64" t="s">
        <v>354</v>
      </c>
      <c r="AL12" s="58" t="s">
        <v>861</v>
      </c>
      <c r="AM12" s="58" t="s">
        <v>476</v>
      </c>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90" hidden="1" customHeight="1" x14ac:dyDescent="0.25">
      <c r="A13" s="208"/>
      <c r="B13" s="210"/>
      <c r="C13" s="213"/>
      <c r="D13" s="215"/>
      <c r="E13" s="215"/>
      <c r="F13" s="215"/>
      <c r="G13" s="232"/>
      <c r="H13" s="215"/>
      <c r="I13" s="227"/>
      <c r="J13" s="235"/>
      <c r="K13" s="237"/>
      <c r="L13" s="221"/>
      <c r="M13" s="221"/>
      <c r="N13" s="235"/>
      <c r="O13" s="237"/>
      <c r="P13" s="239"/>
      <c r="Q13" s="64" t="s">
        <v>181</v>
      </c>
      <c r="R13" s="58" t="s">
        <v>477</v>
      </c>
      <c r="S13" s="58" t="s">
        <v>862</v>
      </c>
      <c r="T13" s="58" t="s">
        <v>863</v>
      </c>
      <c r="U13" s="65" t="str">
        <f t="shared" si="0"/>
        <v xml:space="preserve">El jefe del Departamento de Gestión Fiscal verifica trimestralmente que los lineamientos sobre la Gestión Fiscal estén acordes a la normatividad legal vigente con el fin de emitir parámetros actualizados a las unidades y dependencias dejando como evidencia acta de reunión.  </v>
      </c>
      <c r="V13" s="25" t="str">
        <f t="shared" si="1"/>
        <v>Probabilidad</v>
      </c>
      <c r="W13" s="62" t="s">
        <v>75</v>
      </c>
      <c r="X13" s="62"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8.6399999999999991E-2</v>
      </c>
      <c r="AD13" s="241"/>
      <c r="AE13" s="28">
        <f>+AC13</f>
        <v>8.6399999999999991E-2</v>
      </c>
      <c r="AF13" s="241"/>
      <c r="AG13" s="28">
        <f>IFERROR(IF(AND(V11="Impacto",V12="Impacto",V13="Impacto"),(AG12-(+AG12*Y13)),IF(V13="Impacto",(O11-(+O11*Y13)),IF(V13="Probabilidad",AG12,""))),"")</f>
        <v>0.6</v>
      </c>
      <c r="AH13" s="223"/>
      <c r="AI13" s="225"/>
      <c r="AJ13" s="29"/>
      <c r="AK13" s="64"/>
      <c r="AL13" s="58"/>
      <c r="AM13" s="64"/>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c r="R14" s="58"/>
      <c r="S14" s="58"/>
      <c r="T14" s="58"/>
      <c r="U14" s="65" t="str">
        <f t="shared" si="0"/>
        <v xml:space="preserve">  </v>
      </c>
      <c r="V14" s="25" t="str">
        <f t="shared" si="1"/>
        <v/>
      </c>
      <c r="W14" s="62"/>
      <c r="X14" s="62"/>
      <c r="Y14" s="26" t="str">
        <f t="shared" ref="Y14" si="4">IF(AND(W14="Preventivo",X14="Automático"),"50%",IF(AND(W14="Preventivo",X14="Manual"),"40%",IF(AND(W14="Detectivo",X14="Automático"),"40%",IF(AND(W14="Detectivo",X14="Manual"),"30%",IF(AND(W14="Correctivo",X14="Automático"),"35%",IF(AND(W14="Correctivo",X14="Manual"),"25%",""))))))</f>
        <v/>
      </c>
      <c r="Z14" s="62"/>
      <c r="AA14" s="62"/>
      <c r="AB14" s="62"/>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11" customHeight="1" thickBot="1" x14ac:dyDescent="0.3">
      <c r="A18" s="208" t="s">
        <v>83</v>
      </c>
      <c r="B18" s="210"/>
      <c r="C18" s="213" t="s">
        <v>95</v>
      </c>
      <c r="D18" s="215" t="s">
        <v>109</v>
      </c>
      <c r="E18" s="215" t="s">
        <v>478</v>
      </c>
      <c r="F18" s="215" t="s">
        <v>97</v>
      </c>
      <c r="G18" s="232" t="str">
        <f t="shared" ref="G18" si="6">+CONCATENATE(D18," ",E18," ",F18)</f>
        <v>Posibilidad de Afectación Reputacional y Económica  por la desactualización de la normatividad de los procesos, procedimientos, formatos y/o directivas, en la elaboración de documentos bajo los lineamientos emitidos por el Ejército Nacional.</v>
      </c>
      <c r="H18" s="215" t="s">
        <v>73</v>
      </c>
      <c r="I18" s="226">
        <v>9</v>
      </c>
      <c r="J18" s="235" t="str">
        <f>IF(I18&lt;=0,"",IF(I18&lt;=3,"Muy Baja",IF(I18&lt;=34,"Baja",IF(I18&lt;=600,"Media",IF(I18&lt;=6000,"Alta","Muy Alta")))))</f>
        <v>Baja</v>
      </c>
      <c r="K18" s="237">
        <f>IF(J18="","",IF(J18="Muy Baja",0.2,IF(J18="Baja",0.4,IF(J18="Media",0.6,IF(J18="Alta",0.8,IF(J18="Muy Alta",1,))))))</f>
        <v>0.4</v>
      </c>
      <c r="L18" s="221" t="s">
        <v>92</v>
      </c>
      <c r="M18" s="221" t="str">
        <f>IF(NOT(ISERROR(MATCH(L18,'[9]Tabla Impacto'!$B$221:$B$223,0))),'[9]Tabla Impacto'!$F$223,L18)</f>
        <v xml:space="preserve">     El riesgo afecta la imagen de la entidad con algunos usuarios de relevancia frente al logro de los objetivos</v>
      </c>
      <c r="N18" s="235" t="str">
        <f>IF(OR(M18='[9]Tabla Impacto'!$C$11,M18='[9]Tabla Impacto'!$D$11),"Leve",IF(OR(M18='[9]Tabla Impacto'!$C$12,M18='[9]Tabla Impacto'!$D$12),"Menor",IF(OR(M18='[9]Tabla Impacto'!$C$13,M18='[9]Tabla Impacto'!$D$13),"Moderado",IF(OR(M18='[9]Tabla Impacto'!$C$14,M18='[9]Tabla Impacto'!$D$14),"Mayor",IF(OR(M18='[9]Tabla Impacto'!$C$15,M18='[9]Tabla Impacto'!$D$15),"Catastrófico","")))))</f>
        <v>Moderado</v>
      </c>
      <c r="O18" s="237">
        <f>IF(N18="","",IF(N18="Leve",0.2,IF(N18="Menor",0.4,IF(N18="Moderado",0.6,IF(N18="Mayor",0.8,IF(N18="Catastrófico",1,))))))</f>
        <v>0.6</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Moderado</v>
      </c>
      <c r="Q18" s="64" t="s">
        <v>179</v>
      </c>
      <c r="R18" s="42" t="s">
        <v>149</v>
      </c>
      <c r="S18" s="42" t="s">
        <v>152</v>
      </c>
      <c r="T18" s="42" t="s">
        <v>153</v>
      </c>
      <c r="U18" s="65" t="str">
        <f>+CONCATENATE(R18," ",S18," ",T18)</f>
        <v>Jefe de Departamento de Gestión Fiscal verifica semestralmente el cumplimiento  de las capacitaciones de acuerdo al  cronograma del plan de trabajo de la vigencia  para fortalecimiento del desempeño fiscal en la función administrativa de Ejercito, dejando como evidencia  acta de capacitación y la evaluación respectiva</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78</v>
      </c>
      <c r="AB18" s="62" t="s">
        <v>79</v>
      </c>
      <c r="AC18" s="27">
        <f>IFERROR(IF(V18="Probabilidad",(K18-(+K18*Y18)),IF(V18="Impacto",K18,"")),"")</f>
        <v>0.24</v>
      </c>
      <c r="AD18" s="241" t="str">
        <f>IFERROR(LOOKUP(LOOKUP(2,1/(AC18:AC24&lt;&gt;""),AC18:AC24),'[9]Opciones Tratamiento'!$I$2:$I$6,'[9]Opciones Tratamiento'!$J$2:$J$6),"")</f>
        <v>Muy Baja</v>
      </c>
      <c r="AE18" s="26">
        <f t="shared" si="5"/>
        <v>0.24</v>
      </c>
      <c r="AF18" s="241" t="str">
        <f>IFERROR(LOOKUP(LOOKUP(2,1/(AG18:AG24&lt;&gt;""),AG18:AG24),'[9]Opciones Tratamiento'!L2:M6),"")</f>
        <v>Moderado</v>
      </c>
      <c r="AG18" s="28">
        <f>IFERROR(IF(V18="Impacto",(O18-(+O18*Y18)),IF(V18="Probabilidad",O18,"")),"")</f>
        <v>0.6</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290" t="s">
        <v>93</v>
      </c>
      <c r="AJ18" s="29"/>
      <c r="AK18" s="64" t="s">
        <v>225</v>
      </c>
      <c r="AL18" s="58" t="s">
        <v>856</v>
      </c>
      <c r="AM18" s="58" t="s">
        <v>154</v>
      </c>
      <c r="AN18" s="29"/>
      <c r="AO18" s="227" t="s">
        <v>81</v>
      </c>
      <c r="AP18" s="243" t="s">
        <v>155</v>
      </c>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06.5" customHeight="1" thickBot="1" x14ac:dyDescent="0.3">
      <c r="A19" s="208"/>
      <c r="B19" s="210"/>
      <c r="C19" s="213"/>
      <c r="D19" s="215"/>
      <c r="E19" s="215"/>
      <c r="F19" s="215"/>
      <c r="G19" s="232"/>
      <c r="H19" s="215"/>
      <c r="I19" s="227"/>
      <c r="J19" s="235"/>
      <c r="K19" s="237"/>
      <c r="L19" s="221"/>
      <c r="M19" s="221"/>
      <c r="N19" s="235"/>
      <c r="O19" s="237"/>
      <c r="P19" s="239"/>
      <c r="Q19" s="64" t="s">
        <v>180</v>
      </c>
      <c r="R19" s="42" t="s">
        <v>149</v>
      </c>
      <c r="S19" s="41" t="s">
        <v>156</v>
      </c>
      <c r="T19" s="41" t="s">
        <v>157</v>
      </c>
      <c r="U19" s="65" t="str">
        <f>+CONCATENATE(R19," ",S19," ",T19)</f>
        <v>Jefe de Departamento de Gestión Fiscal verifica trimestralmente la estructuración y emisión de lineamientos en temas de gestión fiscal de acuerdo al plan de trabajo establecido para la vigencia con el fin de dar cumplimiento a los principios de la función administrativa y el desempeño fiscal dejando como evidencia informe</v>
      </c>
      <c r="V19" s="25" t="str">
        <f t="shared" si="1"/>
        <v>Probabilidad</v>
      </c>
      <c r="W19" s="62" t="s">
        <v>75</v>
      </c>
      <c r="X19" s="62" t="s">
        <v>76</v>
      </c>
      <c r="Y19" s="26" t="str">
        <f t="shared" ref="Y19" si="7">IF(AND(W19="Preventivo",X19="Automático"),"50%",IF(AND(W19="Preventivo",X19="Manual"),"40%",IF(AND(W19="Detectivo",X19="Automático"),"40%",IF(AND(W19="Detectivo",X19="Manual"),"30%",IF(AND(W19="Correctivo",X19="Automático"),"35%",IF(AND(W19="Correctivo",X19="Manual"),"25%",""))))))</f>
        <v>40%</v>
      </c>
      <c r="Z19" s="62" t="s">
        <v>77</v>
      </c>
      <c r="AA19" s="62" t="s">
        <v>78</v>
      </c>
      <c r="AB19" s="62" t="s">
        <v>79</v>
      </c>
      <c r="AC19" s="27">
        <f>IFERROR(IF(AND(V18="Probabilidad",V19="Probabilidad"),(AE18-(+AE18*Y19)),IF(V19="Probabilidad",(K18-(+K18*Y19)),IF(V19="Impacto",AE18,""))),"")</f>
        <v>0.14399999999999999</v>
      </c>
      <c r="AD19" s="241"/>
      <c r="AE19" s="26">
        <f t="shared" si="5"/>
        <v>0.14399999999999999</v>
      </c>
      <c r="AF19" s="241"/>
      <c r="AG19" s="28">
        <f>IFERROR(IF(AND(V18="Impacto",V19="Impacto"),(AG18-(+AG18*Y19)),IF(V19="Impacto",(O18-(+O18*Y19)),IF(V19="Probabilidad",AG18,""))),"")</f>
        <v>0.6</v>
      </c>
      <c r="AH19" s="223"/>
      <c r="AI19" s="290"/>
      <c r="AJ19" s="29"/>
      <c r="AK19" s="64" t="s">
        <v>354</v>
      </c>
      <c r="AL19" s="58" t="s">
        <v>857</v>
      </c>
      <c r="AM19" s="58" t="s">
        <v>150</v>
      </c>
      <c r="AN19" s="29"/>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106.5" customHeight="1" x14ac:dyDescent="0.25">
      <c r="A20" s="208"/>
      <c r="B20" s="210"/>
      <c r="C20" s="213"/>
      <c r="D20" s="215"/>
      <c r="E20" s="215"/>
      <c r="F20" s="215"/>
      <c r="G20" s="232"/>
      <c r="H20" s="215"/>
      <c r="I20" s="227"/>
      <c r="J20" s="235"/>
      <c r="K20" s="237"/>
      <c r="L20" s="221"/>
      <c r="M20" s="221"/>
      <c r="N20" s="235"/>
      <c r="O20" s="237"/>
      <c r="P20" s="239"/>
      <c r="Q20" s="64" t="s">
        <v>181</v>
      </c>
      <c r="R20" s="41" t="s">
        <v>149</v>
      </c>
      <c r="S20" s="41" t="s">
        <v>479</v>
      </c>
      <c r="T20" s="41" t="s">
        <v>858</v>
      </c>
      <c r="U20" s="65" t="str">
        <f t="shared" ref="U20:U24" si="8">+CONCATENATE(R20," ",S20," ",T20)</f>
        <v>Jefe de Departamento de Gestión Fiscal verifican trimestralmente la difusión de las publicaciones de circulares y boletines de acuerdo al plan de trabajo de la vigencia  que permitan dar los parámetros internos y externos para el cumplimiento de la normatividad existente sobre Gestión Fiscal, dejando como evidencia circulares y boletines</v>
      </c>
      <c r="V20" s="25" t="str">
        <f t="shared" si="1"/>
        <v>Probabilidad</v>
      </c>
      <c r="W20" s="62" t="s">
        <v>75</v>
      </c>
      <c r="X20" s="62" t="s">
        <v>76</v>
      </c>
      <c r="Y20" s="26" t="str">
        <f>IF(AND(W20="Preventivo",X20="Automático"),"50%",IF(AND(W20="Preventivo",X20="Manual"),"40%",IF(AND(W20="Detectivo",X20="Automático"),"40%",IF(AND(W20="Detectivo",X20="Manual"),"30%",IF(AND(W20="Correctivo",X20="Automático"),"35%",IF(AND(W20="Correctivo",X20="Manual"),"25%",""))))))</f>
        <v>40%</v>
      </c>
      <c r="Z20" s="62" t="s">
        <v>77</v>
      </c>
      <c r="AA20" s="62" t="s">
        <v>78</v>
      </c>
      <c r="AB20" s="62" t="s">
        <v>79</v>
      </c>
      <c r="AC20" s="27">
        <f t="shared" ref="AC20:AC24" si="9">IFERROR(IF(AND(V19="Probabilidad",V20="Probabilidad"),(AE19-(+AE19*Y20)),IF(V20="Probabilidad",(K19-(+K19*Y20)),IF(V20="Impacto",AE19,""))),"")</f>
        <v>8.6399999999999991E-2</v>
      </c>
      <c r="AD20" s="241"/>
      <c r="AE20" s="26">
        <f t="shared" si="5"/>
        <v>8.6399999999999991E-2</v>
      </c>
      <c r="AF20" s="241"/>
      <c r="AG20" s="28">
        <f>IFERROR(IF(AND(V18="Impacto",V19="Impacto",V20="Impacto"),(AG19-(+AG19*Y20)),IF(V20="Impacto",(O18-(+O18*Y20)),IF(V20="Probabilidad",AG19,""))),"")</f>
        <v>0.6</v>
      </c>
      <c r="AH20" s="223"/>
      <c r="AI20" s="290"/>
      <c r="AJ20" s="29"/>
      <c r="AK20" s="64"/>
      <c r="AL20" s="58"/>
      <c r="AM20" s="13"/>
      <c r="AN20" s="29"/>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50"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90"/>
      <c r="AJ21" s="29"/>
      <c r="AK21" s="64"/>
      <c r="AL21" s="58"/>
      <c r="AM21" s="64"/>
      <c r="AN21" s="29"/>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90"/>
      <c r="AJ22" s="29"/>
      <c r="AK22" s="64"/>
      <c r="AL22" s="58"/>
      <c r="AM22" s="64"/>
      <c r="AN22" s="29"/>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90"/>
      <c r="AJ23" s="29"/>
      <c r="AK23" s="64"/>
      <c r="AL23" s="58"/>
      <c r="AM23" s="64"/>
      <c r="AN23" s="29"/>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90"/>
      <c r="AJ24" s="29"/>
      <c r="AK24" s="64"/>
      <c r="AL24" s="58"/>
      <c r="AM24" s="64"/>
      <c r="AN24" s="29"/>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c r="D25" s="215"/>
      <c r="E25" s="215"/>
      <c r="F25" s="215"/>
      <c r="G25" s="232" t="str">
        <f t="shared" ref="G25" si="11">+CONCATENATE(D25," ",E25," ",F25)</f>
        <v xml:space="preserve">  </v>
      </c>
      <c r="H25" s="215"/>
      <c r="I25" s="227"/>
      <c r="J25" s="235" t="str">
        <f>IF(I25&lt;=0,"",IF(I25&lt;=3,"Muy Baja",IF(I25&lt;=34,"Baja",IF(I25&lt;=600,"Media",IF(I25&lt;=6000,"Alta","Muy Alta")))))</f>
        <v/>
      </c>
      <c r="K25" s="237" t="str">
        <f>IF(J25="","",IF(J25="Muy Baja",0.2,IF(J25="Baja",0.4,IF(J25="Media",0.6,IF(J25="Alta",0.8,IF(J25="Muy Alta",1,))))))</f>
        <v/>
      </c>
      <c r="L25" s="221"/>
      <c r="M25" s="221">
        <f>IF(NOT(ISERROR(MATCH(L25,'[9]Tabla Impacto'!$B$221:$B$223,0))),'[9]Tabla Impacto'!$F$223,L25)</f>
        <v>0</v>
      </c>
      <c r="N25" s="235" t="str">
        <f>IF(OR(M25='[9]Tabla Impacto'!$C$11,M25='[9]Tabla Impacto'!$D$11),"Leve",IF(OR(M25='[9]Tabla Impacto'!$C$12,M25='[9]Tabla Impacto'!$D$12),"Menor",IF(OR(M25='[9]Tabla Impacto'!$C$13,M25='[9]Tabla Impacto'!$D$13),"Moderado",IF(OR(M25='[9]Tabla Impacto'!$C$14,M25='[9]Tabla Impacto'!$D$14),"Mayor",IF(OR(M25='[9]Tabla Impacto'!$C$15,M25='[9]Tabla Impacto'!$D$15),"Catastrófico","")))))</f>
        <v/>
      </c>
      <c r="O25" s="237" t="str">
        <f>IF(N25="","",IF(N25="Leve",0.2,IF(N25="Menor",0.4,IF(N25="Moderado",0.6,IF(N25="Mayor",0.8,IF(N25="Catastrófico",1,))))))</f>
        <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64"/>
      <c r="R25" s="58"/>
      <c r="S25" s="64"/>
      <c r="T25" s="58"/>
      <c r="U25" s="65" t="str">
        <f>+CONCATENATE(R25," ",S25," ",T25)</f>
        <v xml:space="preserve">  </v>
      </c>
      <c r="V25" s="25" t="str">
        <f t="shared" si="1"/>
        <v/>
      </c>
      <c r="W25" s="62"/>
      <c r="X25" s="62"/>
      <c r="Y25" s="26" t="str">
        <f>IF(AND(W25="Preventivo",X25="Automático"),"50%",IF(AND(W25="Preventivo",X25="Manual"),"40%",IF(AND(W25="Detectivo",X25="Automático"),"40%",IF(AND(W25="Detectivo",X25="Manual"),"30%",IF(AND(W25="Correctivo",X25="Automático"),"35%",IF(AND(W25="Correctivo",X25="Manual"),"25%",""))))))</f>
        <v/>
      </c>
      <c r="Z25" s="62"/>
      <c r="AA25" s="62"/>
      <c r="AB25" s="62"/>
      <c r="AC25" s="27" t="str">
        <f>IFERROR(IF(V25="Probabilidad",(K25-(+K25*Y25)),IF(V25="Impacto",K25,"")),"")</f>
        <v/>
      </c>
      <c r="AD25" s="241" t="str">
        <f>IFERROR(LOOKUP(LOOKUP(2,1/(AC25:AC31&lt;&gt;""),AC25:AC31),'[9]Opciones Tratamiento'!$I$2:$I$6,'[9]Opciones Tratamiento'!$J$2:$J$6),"")</f>
        <v/>
      </c>
      <c r="AE25" s="26" t="str">
        <f>+AC25</f>
        <v/>
      </c>
      <c r="AF25" s="241" t="str">
        <f>IFERROR(LOOKUP(LOOKUP(2,1/(AG25:AG31&lt;&gt;""),AG25:AG31),'[9]Opciones Tratamiento'!L2:M6),"")</f>
        <v/>
      </c>
      <c r="AG25" s="28" t="str">
        <f>IFERROR(IF(V25="Impacto",(O25-(+O25*Y25)),IF(V25="Probabilidad",O25,"")),"")</f>
        <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225"/>
      <c r="AJ25" s="29"/>
      <c r="AK25" s="64"/>
      <c r="AL25" s="58"/>
      <c r="AM25" s="64"/>
      <c r="AN25" s="29"/>
      <c r="AO25" s="227"/>
      <c r="AP25" s="243"/>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c r="R26" s="64"/>
      <c r="S26" s="64"/>
      <c r="T26" s="64"/>
      <c r="U26" s="65" t="str">
        <f>+CONCATENATE(R26," ",S26," ",T26)</f>
        <v xml:space="preserve">  </v>
      </c>
      <c r="V26" s="25" t="str">
        <f t="shared" si="1"/>
        <v/>
      </c>
      <c r="W26" s="62"/>
      <c r="X26" s="62"/>
      <c r="Y26" s="26" t="str">
        <f t="shared" ref="Y26" si="12">IF(AND(W26="Preventivo",X26="Automático"),"50%",IF(AND(W26="Preventivo",X26="Manual"),"40%",IF(AND(W26="Detectivo",X26="Automático"),"40%",IF(AND(W26="Detectivo",X26="Manual"),"30%",IF(AND(W26="Correctivo",X26="Automático"),"35%",IF(AND(W26="Correctivo",X26="Manual"),"25%",""))))))</f>
        <v/>
      </c>
      <c r="Z26" s="62"/>
      <c r="AA26" s="62"/>
      <c r="AB26" s="62"/>
      <c r="AC26" s="27" t="str">
        <f>IFERROR(IF(AND(V25="Probabilidad",V26="Probabilidad"),(AE25-(+AE25*Y26)),IF(V26="Probabilidad",(K25-(+K25*Y26)),IF(V26="Impacto",AE25,""))),"")</f>
        <v/>
      </c>
      <c r="AD26" s="241"/>
      <c r="AE26" s="26" t="str">
        <f t="shared" ref="AE26" si="13">+AC26</f>
        <v/>
      </c>
      <c r="AF26" s="241"/>
      <c r="AG26" s="28" t="str">
        <f>IFERROR(IF(AND(V25="Impacto",V26="Impacto"),(AG25-(+AG25*Y26)),IF(V26="Impacto",(O25-(+O25*Y26)),IF(V26="Probabilidad",AG25,""))),"")</f>
        <v/>
      </c>
      <c r="AH26" s="223"/>
      <c r="AI26" s="225"/>
      <c r="AJ26" s="29"/>
      <c r="AK26" s="64"/>
      <c r="AL26" s="58"/>
      <c r="AM26" s="64"/>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c r="R27" s="64"/>
      <c r="S27" s="64"/>
      <c r="T27" s="64"/>
      <c r="U27" s="65" t="str">
        <f t="shared" ref="U27:U31" si="14">+CONCATENATE(R27," ",S27," ",T27)</f>
        <v xml:space="preserve">  </v>
      </c>
      <c r="V27" s="25" t="str">
        <f t="shared" si="1"/>
        <v/>
      </c>
      <c r="W27" s="62"/>
      <c r="X27" s="62"/>
      <c r="Y27" s="26" t="str">
        <f>IF(AND(W27="Preventivo",X27="Automático"),"50%",IF(AND(W27="Preventivo",X27="Manual"),"40%",IF(AND(W27="Detectivo",X27="Automático"),"40%",IF(AND(W27="Detectivo",X27="Manual"),"30%",IF(AND(W27="Correctivo",X27="Automático"),"35%",IF(AND(W27="Correctivo",X27="Manual"),"25%",""))))))</f>
        <v/>
      </c>
      <c r="Z27" s="62"/>
      <c r="AA27" s="62"/>
      <c r="AB27" s="62"/>
      <c r="AC27" s="27" t="str">
        <f t="shared" ref="AC27:AC31" si="15">IFERROR(IF(AND(V26="Probabilidad",V27="Probabilidad"),(AE26-(+AE26*Y27)),IF(V27="Probabilidad",(K26-(+K26*Y27)),IF(V27="Impacto",AE26,""))),"")</f>
        <v/>
      </c>
      <c r="AD27" s="241"/>
      <c r="AE27" s="26" t="str">
        <f>+AC27</f>
        <v/>
      </c>
      <c r="AF27" s="241"/>
      <c r="AG27" s="28" t="str">
        <f>IFERROR(IF(AND(V25="Impacto",V26="Impacto",V27="Impacto"),(AG26-(+AG26*Y27)),IF(V27="Impacto",(O25-(+O25*Y27)),IF(V27="Probabilidad",AG26,""))),"")</f>
        <v/>
      </c>
      <c r="AH27" s="223"/>
      <c r="AI27" s="225"/>
      <c r="AJ27" s="29"/>
      <c r="AK27" s="64"/>
      <c r="AL27" s="58"/>
      <c r="AM27" s="64"/>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64"/>
      <c r="S28" s="64"/>
      <c r="T28" s="64"/>
      <c r="U28" s="65" t="str">
        <f t="shared" si="14"/>
        <v xml:space="preserve">  </v>
      </c>
      <c r="V28" s="25" t="str">
        <f t="shared" si="1"/>
        <v/>
      </c>
      <c r="W28" s="62"/>
      <c r="X28" s="62"/>
      <c r="Y28" s="26" t="str">
        <f t="shared" ref="Y28" si="16">IF(AND(W28="Preventivo",X28="Automático"),"50%",IF(AND(W28="Preventivo",X28="Manual"),"40%",IF(AND(W28="Detectivo",X28="Automático"),"40%",IF(AND(W28="Detectivo",X28="Manual"),"30%",IF(AND(W28="Correctivo",X28="Automático"),"35%",IF(AND(W28="Correctivo",X28="Manual"),"25%",""))))))</f>
        <v/>
      </c>
      <c r="Z28" s="62"/>
      <c r="AA28" s="62"/>
      <c r="AB28" s="62"/>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64"/>
      <c r="AL28" s="58"/>
      <c r="AM28" s="64"/>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IF(NOT(ISERROR(MATCH(L32,'[9]Tabla Impacto'!$B$221:$B$223,0))),'[9]Tabla Impacto'!$F$223,L32)</f>
        <v>0</v>
      </c>
      <c r="N32" s="235" t="str">
        <f>IF(OR(M32='[9]Tabla Impacto'!$C$11,M32='[9]Tabla Impacto'!$D$11),"Leve",IF(OR(M32='[9]Tabla Impacto'!$C$12,M32='[9]Tabla Impacto'!$D$12),"Menor",IF(OR(M32='[9]Tabla Impacto'!$C$13,M32='[9]Tabla Impacto'!$D$13),"Moderado",IF(OR(M32='[9]Tabla Impacto'!$C$14,M32='[9]Tabla Impacto'!$D$14),"Mayor",IF(OR(M32='[9]Tabla Impacto'!$C$15,M32='[9]Tabla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64"/>
      <c r="T32" s="58"/>
      <c r="U32" s="65" t="str">
        <f>+CONCATENATE(R32," ",S32," ",T32)</f>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IFERROR(LOOKUP(LOOKUP(2,1/(AC32:AC38&lt;&gt;""),AC32:AC38),'[9]Opciones Tratamiento'!$I$2:$I$6,'[9]Opciones Tratamiento'!$J$2:$J$6),"")</f>
        <v/>
      </c>
      <c r="AE32" s="26" t="str">
        <f>+AC32</f>
        <v/>
      </c>
      <c r="AF32" s="241" t="str">
        <f>IFERROR(LOOKUP(LOOKUP(2,1/(AG32:AG38&lt;&gt;""),AG32:AG38),'[9]Opciones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29"/>
      <c r="AK32" s="64"/>
      <c r="AL32" s="58"/>
      <c r="AM32" s="64"/>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64"/>
      <c r="S33" s="64"/>
      <c r="T33" s="64"/>
      <c r="U33" s="65" t="str">
        <f>+CONCATENATE(R33," ",S33," ",T33)</f>
        <v xml:space="preserve">  </v>
      </c>
      <c r="V33" s="25" t="str">
        <f t="shared" si="1"/>
        <v/>
      </c>
      <c r="W33" s="62"/>
      <c r="X33" s="62"/>
      <c r="Y33" s="26" t="str">
        <f t="shared" ref="Y33" si="19">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29"/>
      <c r="AK33" s="64"/>
      <c r="AL33" s="58"/>
      <c r="AM33" s="64"/>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64"/>
      <c r="S34" s="64"/>
      <c r="T34" s="64"/>
      <c r="U34" s="65" t="str">
        <f t="shared" ref="U34:U38" si="21">+CONCATENATE(R34," ",S34," ",T34)</f>
        <v xml:space="preserve">  </v>
      </c>
      <c r="V34" s="25" t="str">
        <f t="shared" si="1"/>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29"/>
      <c r="AK34" s="64"/>
      <c r="AL34" s="58"/>
      <c r="AM34" s="64"/>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64"/>
      <c r="AL35" s="58"/>
      <c r="AM35" s="64"/>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IF(NOT(ISERROR(MATCH(L39,'[9]Tabla Impacto'!$B$221:$B$223,0))),'[9]Tabla Impacto'!$F$223,L39)</f>
        <v>0</v>
      </c>
      <c r="N39" s="235" t="str">
        <f>IF(OR(M39='[9]Tabla Impacto'!$C$11,M39='[9]Tabla Impacto'!$D$11),"Leve",IF(OR(M39='[9]Tabla Impacto'!$C$12,M39='[9]Tabla Impacto'!$D$12),"Menor",IF(OR(M39='[9]Tabla Impacto'!$C$13,M39='[9]Tabla Impacto'!$D$13),"Moderado",IF(OR(M39='[9]Tabla Impacto'!$C$14,M39='[9]Tabla Impacto'!$D$14),"Mayor",IF(OR(M39='[9]Tabla Impacto'!$C$15,M39='[9]Tabla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IFERROR(LOOKUP(LOOKUP(2,1/(AC39:AC45&lt;&gt;""),AC39:AC45),'[9]Opciones Tratamiento'!$I$2:$I$6,'[9]Opciones Tratamiento'!$J$2:$J$6),"")</f>
        <v/>
      </c>
      <c r="AE39" s="26" t="str">
        <f>+AC39</f>
        <v/>
      </c>
      <c r="AF39" s="241" t="str">
        <f>IFERROR(LOOKUP(LOOKUP(2,1/(AG39:AG45&lt;&gt;""),AG39:AG45),'[9]Opciones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64"/>
      <c r="AL39" s="58"/>
      <c r="AM39" s="64"/>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64"/>
      <c r="AL40" s="58"/>
      <c r="AM40" s="64"/>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64"/>
      <c r="AL41" s="58"/>
      <c r="AM41" s="64"/>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IF(NOT(ISERROR(MATCH(L46,'[9]Tabla Impacto'!$B$221:$B$223,0))),'[9]Tabla Impacto'!$F$223,L46)</f>
        <v>0</v>
      </c>
      <c r="N46" s="235" t="str">
        <f>IF(OR(M46='[9]Tabla Impacto'!$C$11,M46='[9]Tabla Impacto'!$D$11),"Leve",IF(OR(M46='[9]Tabla Impacto'!$C$12,M46='[9]Tabla Impacto'!$D$12),"Menor",IF(OR(M46='[9]Tabla Impacto'!$C$13,M46='[9]Tabla Impacto'!$D$13),"Moderado",IF(OR(M46='[9]Tabla Impacto'!$C$14,M46='[9]Tabla Impacto'!$D$14),"Mayor",IF(OR(M46='[9]Tabla Impacto'!$C$15,M46='[9]Tabla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IFERROR(LOOKUP(LOOKUP(2,1/(AC46:AC52&lt;&gt;""),AC46:AC52),'[9]Opciones Tratamiento'!$I$2:$I$6,'[9]Opciones Tratamiento'!$J$2:$J$6),"")</f>
        <v/>
      </c>
      <c r="AE46" s="26" t="str">
        <f>+AC46</f>
        <v/>
      </c>
      <c r="AF46" s="241" t="str">
        <f>IFERROR(LOOKUP(LOOKUP(2,1/(AG46:AG52&lt;&gt;""),AG46:AG52),'[9]Opciones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64"/>
      <c r="AL46" s="58"/>
      <c r="AM46" s="64"/>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64"/>
      <c r="AL47" s="58"/>
      <c r="AM47" s="64"/>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64"/>
      <c r="AL48" s="58"/>
      <c r="AM48" s="64"/>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IF(NOT(ISERROR(MATCH(L53,'[9]Tabla Impacto'!$B$221:$B$223,0))),'[9]Tabla Impacto'!$F$223,L53)</f>
        <v>0</v>
      </c>
      <c r="N53" s="235" t="str">
        <f>IF(OR(M53='[9]Tabla Impacto'!$C$11,M53='[9]Tabla Impacto'!$D$11),"Leve",IF(OR(M53='[9]Tabla Impacto'!$C$12,M53='[9]Tabla Impacto'!$D$12),"Menor",IF(OR(M53='[9]Tabla Impacto'!$C$13,M53='[9]Tabla Impacto'!$D$13),"Moderado",IF(OR(M53='[9]Tabla Impacto'!$C$14,M53='[9]Tabla Impacto'!$D$14),"Mayor",IF(OR(M53='[9]Tabla Impacto'!$C$15,M53='[9]Tabla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IFERROR(LOOKUP(LOOKUP(2,1/(AC53:AC59&lt;&gt;""),AC53:AC59),'[9]Opciones Tratamiento'!$I$2:$I$6,'[9]Opciones Tratamiento'!$J$2:$J$6),"")</f>
        <v/>
      </c>
      <c r="AE53" s="26" t="str">
        <f>+AC53</f>
        <v/>
      </c>
      <c r="AF53" s="241" t="str">
        <f>IFERROR(LOOKUP(LOOKUP(2,1/(AG53:AG59&lt;&gt;""),AG53:AG59),'[9]Opciones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IF(NOT(ISERROR(MATCH(L60,'[9]Tabla Impacto'!$B$221:$B$223,0))),'[9]Tabla Impacto'!$F$223,L60)</f>
        <v>0</v>
      </c>
      <c r="N60" s="235" t="str">
        <f>IF(OR(M60='[9]Tabla Impacto'!$C$11,M60='[9]Tabla Impacto'!$D$11),"Leve",IF(OR(M60='[9]Tabla Impacto'!$C$12,M60='[9]Tabla Impacto'!$D$12),"Menor",IF(OR(M60='[9]Tabla Impacto'!$C$13,M60='[9]Tabla Impacto'!$D$13),"Moderado",IF(OR(M60='[9]Tabla Impacto'!$C$14,M60='[9]Tabla Impacto'!$D$14),"Mayor",IF(OR(M60='[9]Tabla Impacto'!$C$15,M60='[9]Tabla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IFERROR(LOOKUP(LOOKUP(2,1/(AC60:AC66&lt;&gt;""),AC60:AC66),'[9]Opciones Tratamiento'!$I$2:$I$6,'[9]Opciones Tratamiento'!$J$2:$J$6),"")</f>
        <v/>
      </c>
      <c r="AE60" s="26" t="str">
        <f>+AC60</f>
        <v/>
      </c>
      <c r="AF60" s="241" t="str">
        <f>IFERROR(LOOKUP(LOOKUP(2,1/(AG60:AG66&lt;&gt;""),AG60:AG66),'[9]Opciones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29"/>
      <c r="AK64" s="64"/>
      <c r="AL64" s="58"/>
      <c r="AM64" s="64"/>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IF(NOT(ISERROR(MATCH(L67,'[9]Tabla Impacto'!$B$221:$B$223,0))),'[9]Tabla Impacto'!$F$223,L67)</f>
        <v>0</v>
      </c>
      <c r="N67" s="235" t="str">
        <f>IF(OR(M67='[9]Tabla Impacto'!$C$11,M67='[9]Tabla Impacto'!$D$11),"Leve",IF(OR(M67='[9]Tabla Impacto'!$C$12,M67='[9]Tabla Impacto'!$D$12),"Menor",IF(OR(M67='[9]Tabla Impacto'!$C$13,M67='[9]Tabla Impacto'!$D$13),"Moderado",IF(OR(M67='[9]Tabla Impacto'!$C$14,M67='[9]Tabla Impacto'!$D$14),"Mayor",IF(OR(M67='[9]Tabla Impacto'!$C$15,M67='[9]Tabla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IFERROR(LOOKUP(LOOKUP(2,1/(AC67:AC73&lt;&gt;""),AC67:AC73),'[9]Opciones Tratamiento'!$I$2:$I$6,'[9]Opciones Tratamiento'!$J$2:$J$6),"")</f>
        <v/>
      </c>
      <c r="AE67" s="26" t="str">
        <f>+AC67</f>
        <v/>
      </c>
      <c r="AF67" s="241" t="str">
        <f>IFERROR(LOOKUP(LOOKUP(2,1/(AG67:AG73&lt;&gt;""),AG67:AG73),'[9]Opciones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29"/>
      <c r="AK71" s="64"/>
      <c r="AL71" s="58"/>
      <c r="AM71" s="64"/>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IF(NOT(ISERROR(MATCH(L74,'[9]Tabla Impacto'!$B$221:$B$223,0))),'[9]Tabla Impacto'!$F$223,L74)</f>
        <v>0</v>
      </c>
      <c r="N74" s="235" t="str">
        <f>IF(OR(M74='[9]Tabla Impacto'!$C$11,M74='[9]Tabla Impacto'!$D$11),"Leve",IF(OR(M74='[9]Tabla Impacto'!$C$12,M74='[9]Tabla Impacto'!$D$12),"Menor",IF(OR(M74='[9]Tabla Impacto'!$C$13,M74='[9]Tabla Impacto'!$D$13),"Moderado",IF(OR(M74='[9]Tabla Impacto'!$C$14,M74='[9]Tabla Impacto'!$D$14),"Mayor",IF(OR(M74='[9]Tabla Impacto'!$C$15,M74='[9]Tabla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IFERROR(LOOKUP(LOOKUP(2,1/(AC74:AC80&lt;&gt;""),AC74:AC80),'[9]Opciones Tratamiento'!$I$2:$I$6,'[9]Opciones Tratamiento'!$J$2:$J$6),"")</f>
        <v/>
      </c>
      <c r="AE74" s="26" t="str">
        <f>+AC74</f>
        <v/>
      </c>
      <c r="AF74" s="241" t="str">
        <f>IFERROR(LOOKUP(LOOKUP(2,1/(AG74:AG80&lt;&gt;""),AG74:AG80),'[9]Opciones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64"/>
      <c r="AL75" s="58"/>
      <c r="AM75" s="64"/>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64"/>
      <c r="AL77" s="58"/>
      <c r="AM77" s="64"/>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29"/>
      <c r="AK78" s="64"/>
      <c r="AL78" s="58"/>
      <c r="AM78" s="64"/>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29"/>
      <c r="AK79" s="64"/>
      <c r="AL79" s="58"/>
      <c r="AM79" s="64"/>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2.2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DfVmuthzkCEvVZpF2oZj8BwA84/6ScYEIwJfr4ufEjsM6AksHwyPJ2s0ArXlL/oD2isqtcYiJ1n3US3yrUyY5g==" saltValue="rC+CSkMH+af8jZ+nfiQx9Q=="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3189" priority="281" operator="equal">
      <formula>"Muy Alta"</formula>
    </cfRule>
    <cfRule type="cellIs" dxfId="3188" priority="282" operator="equal">
      <formula>"Alta"</formula>
    </cfRule>
    <cfRule type="cellIs" dxfId="3187" priority="283" operator="equal">
      <formula>"Media"</formula>
    </cfRule>
    <cfRule type="cellIs" dxfId="3186" priority="284" operator="equal">
      <formula>"Baja"</formula>
    </cfRule>
    <cfRule type="cellIs" dxfId="3185" priority="285" operator="equal">
      <formula>"Muy Baja"</formula>
    </cfRule>
  </conditionalFormatting>
  <conditionalFormatting sqref="J18">
    <cfRule type="cellIs" dxfId="3184" priority="252" operator="equal">
      <formula>"Muy Alta"</formula>
    </cfRule>
    <cfRule type="cellIs" dxfId="3183" priority="253" operator="equal">
      <formula>"Alta"</formula>
    </cfRule>
    <cfRule type="cellIs" dxfId="3182" priority="254" operator="equal">
      <formula>"Media"</formula>
    </cfRule>
    <cfRule type="cellIs" dxfId="3181" priority="255" operator="equal">
      <formula>"Baja"</formula>
    </cfRule>
    <cfRule type="cellIs" dxfId="3180" priority="256" operator="equal">
      <formula>"Muy Baja"</formula>
    </cfRule>
  </conditionalFormatting>
  <conditionalFormatting sqref="J25">
    <cfRule type="cellIs" dxfId="3179" priority="223" operator="equal">
      <formula>"Muy Alta"</formula>
    </cfRule>
    <cfRule type="cellIs" dxfId="3178" priority="224" operator="equal">
      <formula>"Alta"</formula>
    </cfRule>
    <cfRule type="cellIs" dxfId="3177" priority="225" operator="equal">
      <formula>"Media"</formula>
    </cfRule>
    <cfRule type="cellIs" dxfId="3176" priority="226" operator="equal">
      <formula>"Baja"</formula>
    </cfRule>
    <cfRule type="cellIs" dxfId="3175" priority="227" operator="equal">
      <formula>"Muy Baja"</formula>
    </cfRule>
  </conditionalFormatting>
  <conditionalFormatting sqref="J32">
    <cfRule type="cellIs" dxfId="3174" priority="194" operator="equal">
      <formula>"Muy Alta"</formula>
    </cfRule>
    <cfRule type="cellIs" dxfId="3173" priority="195" operator="equal">
      <formula>"Alta"</formula>
    </cfRule>
    <cfRule type="cellIs" dxfId="3172" priority="196" operator="equal">
      <formula>"Media"</formula>
    </cfRule>
    <cfRule type="cellIs" dxfId="3171" priority="197" operator="equal">
      <formula>"Baja"</formula>
    </cfRule>
    <cfRule type="cellIs" dxfId="3170" priority="198" operator="equal">
      <formula>"Muy Baja"</formula>
    </cfRule>
  </conditionalFormatting>
  <conditionalFormatting sqref="J39">
    <cfRule type="cellIs" dxfId="3169" priority="165" operator="equal">
      <formula>"Muy Alta"</formula>
    </cfRule>
    <cfRule type="cellIs" dxfId="3168" priority="166" operator="equal">
      <formula>"Alta"</formula>
    </cfRule>
    <cfRule type="cellIs" dxfId="3167" priority="167" operator="equal">
      <formula>"Media"</formula>
    </cfRule>
    <cfRule type="cellIs" dxfId="3166" priority="168" operator="equal">
      <formula>"Baja"</formula>
    </cfRule>
    <cfRule type="cellIs" dxfId="3165" priority="169" operator="equal">
      <formula>"Muy Baja"</formula>
    </cfRule>
  </conditionalFormatting>
  <conditionalFormatting sqref="J46">
    <cfRule type="cellIs" dxfId="3164" priority="136" operator="equal">
      <formula>"Muy Alta"</formula>
    </cfRule>
    <cfRule type="cellIs" dxfId="3163" priority="137" operator="equal">
      <formula>"Alta"</formula>
    </cfRule>
    <cfRule type="cellIs" dxfId="3162" priority="138" operator="equal">
      <formula>"Media"</formula>
    </cfRule>
    <cfRule type="cellIs" dxfId="3161" priority="139" operator="equal">
      <formula>"Baja"</formula>
    </cfRule>
    <cfRule type="cellIs" dxfId="3160" priority="140" operator="equal">
      <formula>"Muy Baja"</formula>
    </cfRule>
  </conditionalFormatting>
  <conditionalFormatting sqref="J53">
    <cfRule type="cellIs" dxfId="3159" priority="107" operator="equal">
      <formula>"Muy Alta"</formula>
    </cfRule>
    <cfRule type="cellIs" dxfId="3158" priority="108" operator="equal">
      <formula>"Alta"</formula>
    </cfRule>
    <cfRule type="cellIs" dxfId="3157" priority="109" operator="equal">
      <formula>"Media"</formula>
    </cfRule>
    <cfRule type="cellIs" dxfId="3156" priority="110" operator="equal">
      <formula>"Baja"</formula>
    </cfRule>
    <cfRule type="cellIs" dxfId="3155" priority="111" operator="equal">
      <formula>"Muy Baja"</formula>
    </cfRule>
  </conditionalFormatting>
  <conditionalFormatting sqref="J60">
    <cfRule type="cellIs" dxfId="3154" priority="78" operator="equal">
      <formula>"Muy Alta"</formula>
    </cfRule>
    <cfRule type="cellIs" dxfId="3153" priority="79" operator="equal">
      <formula>"Alta"</formula>
    </cfRule>
    <cfRule type="cellIs" dxfId="3152" priority="80" operator="equal">
      <formula>"Media"</formula>
    </cfRule>
    <cfRule type="cellIs" dxfId="3151" priority="81" operator="equal">
      <formula>"Baja"</formula>
    </cfRule>
    <cfRule type="cellIs" dxfId="3150" priority="82" operator="equal">
      <formula>"Muy Baja"</formula>
    </cfRule>
  </conditionalFormatting>
  <conditionalFormatting sqref="M11">
    <cfRule type="containsText" dxfId="3149" priority="262" operator="containsText" text="❌">
      <formula>NOT(ISERROR(SEARCH("❌",M11)))</formula>
    </cfRule>
  </conditionalFormatting>
  <conditionalFormatting sqref="M18">
    <cfRule type="containsText" dxfId="3148" priority="233" operator="containsText" text="❌">
      <formula>NOT(ISERROR(SEARCH("❌",M18)))</formula>
    </cfRule>
  </conditionalFormatting>
  <conditionalFormatting sqref="M25">
    <cfRule type="containsText" dxfId="3147" priority="204" operator="containsText" text="❌">
      <formula>NOT(ISERROR(SEARCH("❌",M25)))</formula>
    </cfRule>
  </conditionalFormatting>
  <conditionalFormatting sqref="M32">
    <cfRule type="containsText" dxfId="3146" priority="175" operator="containsText" text="❌">
      <formula>NOT(ISERROR(SEARCH("❌",M32)))</formula>
    </cfRule>
  </conditionalFormatting>
  <conditionalFormatting sqref="M39">
    <cfRule type="containsText" dxfId="3145" priority="146" operator="containsText" text="❌">
      <formula>NOT(ISERROR(SEARCH("❌",M39)))</formula>
    </cfRule>
  </conditionalFormatting>
  <conditionalFormatting sqref="M46">
    <cfRule type="containsText" dxfId="3144" priority="117" operator="containsText" text="❌">
      <formula>NOT(ISERROR(SEARCH("❌",M46)))</formula>
    </cfRule>
  </conditionalFormatting>
  <conditionalFormatting sqref="M53">
    <cfRule type="containsText" dxfId="3143" priority="88" operator="containsText" text="❌">
      <formula>NOT(ISERROR(SEARCH("❌",M53)))</formula>
    </cfRule>
  </conditionalFormatting>
  <conditionalFormatting sqref="M60">
    <cfRule type="containsText" dxfId="3142" priority="59" operator="containsText" text="❌">
      <formula>NOT(ISERROR(SEARCH("❌",M60)))</formula>
    </cfRule>
  </conditionalFormatting>
  <conditionalFormatting sqref="N11">
    <cfRule type="cellIs" dxfId="3141" priority="286" operator="equal">
      <formula>"Catastrófico"</formula>
    </cfRule>
    <cfRule type="cellIs" dxfId="3140" priority="287" operator="equal">
      <formula>"Mayor"</formula>
    </cfRule>
    <cfRule type="cellIs" dxfId="3139" priority="288" operator="equal">
      <formula>"Moderado"</formula>
    </cfRule>
    <cfRule type="cellIs" dxfId="3138" priority="289" operator="equal">
      <formula>"Menor"</formula>
    </cfRule>
    <cfRule type="cellIs" dxfId="3137" priority="290" operator="equal">
      <formula>"Leve"</formula>
    </cfRule>
  </conditionalFormatting>
  <conditionalFormatting sqref="N18">
    <cfRule type="cellIs" dxfId="3136" priority="257" operator="equal">
      <formula>"Catastrófico"</formula>
    </cfRule>
    <cfRule type="cellIs" dxfId="3135" priority="258" operator="equal">
      <formula>"Mayor"</formula>
    </cfRule>
    <cfRule type="cellIs" dxfId="3134" priority="259" operator="equal">
      <formula>"Moderado"</formula>
    </cfRule>
    <cfRule type="cellIs" dxfId="3133" priority="260" operator="equal">
      <formula>"Menor"</formula>
    </cfRule>
    <cfRule type="cellIs" dxfId="3132" priority="261" operator="equal">
      <formula>"Leve"</formula>
    </cfRule>
  </conditionalFormatting>
  <conditionalFormatting sqref="N25">
    <cfRule type="cellIs" dxfId="3131" priority="228" operator="equal">
      <formula>"Catastrófico"</formula>
    </cfRule>
    <cfRule type="cellIs" dxfId="3130" priority="229" operator="equal">
      <formula>"Mayor"</formula>
    </cfRule>
    <cfRule type="cellIs" dxfId="3129" priority="230" operator="equal">
      <formula>"Moderado"</formula>
    </cfRule>
    <cfRule type="cellIs" dxfId="3128" priority="231" operator="equal">
      <formula>"Menor"</formula>
    </cfRule>
    <cfRule type="cellIs" dxfId="3127" priority="232" operator="equal">
      <formula>"Leve"</formula>
    </cfRule>
  </conditionalFormatting>
  <conditionalFormatting sqref="N32">
    <cfRule type="cellIs" dxfId="3126" priority="199" operator="equal">
      <formula>"Catastrófico"</formula>
    </cfRule>
    <cfRule type="cellIs" dxfId="3125" priority="200" operator="equal">
      <formula>"Mayor"</formula>
    </cfRule>
    <cfRule type="cellIs" dxfId="3124" priority="201" operator="equal">
      <formula>"Moderado"</formula>
    </cfRule>
    <cfRule type="cellIs" dxfId="3123" priority="202" operator="equal">
      <formula>"Menor"</formula>
    </cfRule>
    <cfRule type="cellIs" dxfId="3122" priority="203" operator="equal">
      <formula>"Leve"</formula>
    </cfRule>
  </conditionalFormatting>
  <conditionalFormatting sqref="N39">
    <cfRule type="cellIs" dxfId="3121" priority="170" operator="equal">
      <formula>"Catastrófico"</formula>
    </cfRule>
    <cfRule type="cellIs" dxfId="3120" priority="171" operator="equal">
      <formula>"Mayor"</formula>
    </cfRule>
    <cfRule type="cellIs" dxfId="3119" priority="172" operator="equal">
      <formula>"Moderado"</formula>
    </cfRule>
    <cfRule type="cellIs" dxfId="3118" priority="173" operator="equal">
      <formula>"Menor"</formula>
    </cfRule>
    <cfRule type="cellIs" dxfId="3117" priority="174" operator="equal">
      <formula>"Leve"</formula>
    </cfRule>
  </conditionalFormatting>
  <conditionalFormatting sqref="N46">
    <cfRule type="cellIs" dxfId="3116" priority="141" operator="equal">
      <formula>"Catastrófico"</formula>
    </cfRule>
    <cfRule type="cellIs" dxfId="3115" priority="142" operator="equal">
      <formula>"Mayor"</formula>
    </cfRule>
    <cfRule type="cellIs" dxfId="3114" priority="143" operator="equal">
      <formula>"Moderado"</formula>
    </cfRule>
    <cfRule type="cellIs" dxfId="3113" priority="144" operator="equal">
      <formula>"Menor"</formula>
    </cfRule>
    <cfRule type="cellIs" dxfId="3112" priority="145" operator="equal">
      <formula>"Leve"</formula>
    </cfRule>
  </conditionalFormatting>
  <conditionalFormatting sqref="N53">
    <cfRule type="cellIs" dxfId="3111" priority="112" operator="equal">
      <formula>"Catastrófico"</formula>
    </cfRule>
    <cfRule type="cellIs" dxfId="3110" priority="113" operator="equal">
      <formula>"Mayor"</formula>
    </cfRule>
    <cfRule type="cellIs" dxfId="3109" priority="114" operator="equal">
      <formula>"Moderado"</formula>
    </cfRule>
    <cfRule type="cellIs" dxfId="3108" priority="115" operator="equal">
      <formula>"Menor"</formula>
    </cfRule>
    <cfRule type="cellIs" dxfId="3107" priority="116" operator="equal">
      <formula>"Leve"</formula>
    </cfRule>
  </conditionalFormatting>
  <conditionalFormatting sqref="N60">
    <cfRule type="cellIs" dxfId="3106" priority="83" operator="equal">
      <formula>"Catastrófico"</formula>
    </cfRule>
    <cfRule type="cellIs" dxfId="3105" priority="84" operator="equal">
      <formula>"Mayor"</formula>
    </cfRule>
    <cfRule type="cellIs" dxfId="3104" priority="85" operator="equal">
      <formula>"Moderado"</formula>
    </cfRule>
    <cfRule type="cellIs" dxfId="3103" priority="86" operator="equal">
      <formula>"Menor"</formula>
    </cfRule>
    <cfRule type="cellIs" dxfId="3102" priority="87" operator="equal">
      <formula>"Leve"</formula>
    </cfRule>
  </conditionalFormatting>
  <conditionalFormatting sqref="P11">
    <cfRule type="cellIs" dxfId="3101" priority="277" operator="equal">
      <formula>"Extremo"</formula>
    </cfRule>
    <cfRule type="cellIs" dxfId="3100" priority="278" operator="equal">
      <formula>"Alto"</formula>
    </cfRule>
    <cfRule type="cellIs" dxfId="3099" priority="279" operator="equal">
      <formula>"Moderado"</formula>
    </cfRule>
    <cfRule type="cellIs" dxfId="3098" priority="280" operator="equal">
      <formula>"Bajo"</formula>
    </cfRule>
  </conditionalFormatting>
  <conditionalFormatting sqref="P18">
    <cfRule type="cellIs" dxfId="3097" priority="248" operator="equal">
      <formula>"Extremo"</formula>
    </cfRule>
    <cfRule type="cellIs" dxfId="3096" priority="249" operator="equal">
      <formula>"Alto"</formula>
    </cfRule>
    <cfRule type="cellIs" dxfId="3095" priority="250" operator="equal">
      <formula>"Moderado"</formula>
    </cfRule>
    <cfRule type="cellIs" dxfId="3094" priority="251" operator="equal">
      <formula>"Bajo"</formula>
    </cfRule>
  </conditionalFormatting>
  <conditionalFormatting sqref="P25">
    <cfRule type="cellIs" dxfId="3093" priority="219" operator="equal">
      <formula>"Extremo"</formula>
    </cfRule>
    <cfRule type="cellIs" dxfId="3092" priority="220" operator="equal">
      <formula>"Alto"</formula>
    </cfRule>
    <cfRule type="cellIs" dxfId="3091" priority="221" operator="equal">
      <formula>"Moderado"</formula>
    </cfRule>
    <cfRule type="cellIs" dxfId="3090" priority="222" operator="equal">
      <formula>"Bajo"</formula>
    </cfRule>
  </conditionalFormatting>
  <conditionalFormatting sqref="P32">
    <cfRule type="cellIs" dxfId="3089" priority="190" operator="equal">
      <formula>"Extremo"</formula>
    </cfRule>
    <cfRule type="cellIs" dxfId="3088" priority="191" operator="equal">
      <formula>"Alto"</formula>
    </cfRule>
    <cfRule type="cellIs" dxfId="3087" priority="192" operator="equal">
      <formula>"Moderado"</formula>
    </cfRule>
    <cfRule type="cellIs" dxfId="3086" priority="193" operator="equal">
      <formula>"Bajo"</formula>
    </cfRule>
  </conditionalFormatting>
  <conditionalFormatting sqref="P39">
    <cfRule type="cellIs" dxfId="3085" priority="161" operator="equal">
      <formula>"Extremo"</formula>
    </cfRule>
    <cfRule type="cellIs" dxfId="3084" priority="162" operator="equal">
      <formula>"Alto"</formula>
    </cfRule>
    <cfRule type="cellIs" dxfId="3083" priority="163" operator="equal">
      <formula>"Moderado"</formula>
    </cfRule>
    <cfRule type="cellIs" dxfId="3082" priority="164" operator="equal">
      <formula>"Bajo"</formula>
    </cfRule>
  </conditionalFormatting>
  <conditionalFormatting sqref="P46">
    <cfRule type="cellIs" dxfId="3081" priority="132" operator="equal">
      <formula>"Extremo"</formula>
    </cfRule>
    <cfRule type="cellIs" dxfId="3080" priority="133" operator="equal">
      <formula>"Alto"</formula>
    </cfRule>
    <cfRule type="cellIs" dxfId="3079" priority="134" operator="equal">
      <formula>"Moderado"</formula>
    </cfRule>
    <cfRule type="cellIs" dxfId="3078" priority="135" operator="equal">
      <formula>"Bajo"</formula>
    </cfRule>
  </conditionalFormatting>
  <conditionalFormatting sqref="P53">
    <cfRule type="cellIs" dxfId="3077" priority="103" operator="equal">
      <formula>"Extremo"</formula>
    </cfRule>
    <cfRule type="cellIs" dxfId="3076" priority="104" operator="equal">
      <formula>"Alto"</formula>
    </cfRule>
    <cfRule type="cellIs" dxfId="3075" priority="105" operator="equal">
      <formula>"Moderado"</formula>
    </cfRule>
    <cfRule type="cellIs" dxfId="3074" priority="106" operator="equal">
      <formula>"Bajo"</formula>
    </cfRule>
  </conditionalFormatting>
  <conditionalFormatting sqref="P60">
    <cfRule type="cellIs" dxfId="3073" priority="74" operator="equal">
      <formula>"Extremo"</formula>
    </cfRule>
    <cfRule type="cellIs" dxfId="3072" priority="75" operator="equal">
      <formula>"Alto"</formula>
    </cfRule>
    <cfRule type="cellIs" dxfId="3071" priority="76" operator="equal">
      <formula>"Moderado"</formula>
    </cfRule>
    <cfRule type="cellIs" dxfId="3070" priority="77" operator="equal">
      <formula>"Bajo"</formula>
    </cfRule>
  </conditionalFormatting>
  <conditionalFormatting sqref="AD11">
    <cfRule type="cellIs" dxfId="3069" priority="272" operator="equal">
      <formula>"Muy Alta"</formula>
    </cfRule>
    <cfRule type="cellIs" dxfId="3068" priority="273" operator="equal">
      <formula>"Alta"</formula>
    </cfRule>
    <cfRule type="cellIs" dxfId="3067" priority="274" operator="equal">
      <formula>"Media"</formula>
    </cfRule>
    <cfRule type="cellIs" dxfId="3066" priority="275" operator="equal">
      <formula>"Baja"</formula>
    </cfRule>
    <cfRule type="cellIs" dxfId="3065" priority="276" operator="equal">
      <formula>"Muy Baja"</formula>
    </cfRule>
  </conditionalFormatting>
  <conditionalFormatting sqref="AD18">
    <cfRule type="cellIs" dxfId="3064" priority="243" operator="equal">
      <formula>"Muy Alta"</formula>
    </cfRule>
    <cfRule type="cellIs" dxfId="3063" priority="244" operator="equal">
      <formula>"Alta"</formula>
    </cfRule>
    <cfRule type="cellIs" dxfId="3062" priority="245" operator="equal">
      <formula>"Media"</formula>
    </cfRule>
    <cfRule type="cellIs" dxfId="3061" priority="246" operator="equal">
      <formula>"Baja"</formula>
    </cfRule>
    <cfRule type="cellIs" dxfId="3060" priority="247" operator="equal">
      <formula>"Muy Baja"</formula>
    </cfRule>
  </conditionalFormatting>
  <conditionalFormatting sqref="AD25">
    <cfRule type="cellIs" dxfId="3059" priority="214" operator="equal">
      <formula>"Muy Alta"</formula>
    </cfRule>
    <cfRule type="cellIs" dxfId="3058" priority="215" operator="equal">
      <formula>"Alta"</formula>
    </cfRule>
    <cfRule type="cellIs" dxfId="3057" priority="216" operator="equal">
      <formula>"Media"</formula>
    </cfRule>
    <cfRule type="cellIs" dxfId="3056" priority="217" operator="equal">
      <formula>"Baja"</formula>
    </cfRule>
    <cfRule type="cellIs" dxfId="3055" priority="218" operator="equal">
      <formula>"Muy Baja"</formula>
    </cfRule>
  </conditionalFormatting>
  <conditionalFormatting sqref="AD32">
    <cfRule type="cellIs" dxfId="3054" priority="185" operator="equal">
      <formula>"Muy Alta"</formula>
    </cfRule>
    <cfRule type="cellIs" dxfId="3053" priority="186" operator="equal">
      <formula>"Alta"</formula>
    </cfRule>
    <cfRule type="cellIs" dxfId="3052" priority="187" operator="equal">
      <formula>"Media"</formula>
    </cfRule>
    <cfRule type="cellIs" dxfId="3051" priority="188" operator="equal">
      <formula>"Baja"</formula>
    </cfRule>
    <cfRule type="cellIs" dxfId="3050" priority="189" operator="equal">
      <formula>"Muy Baja"</formula>
    </cfRule>
  </conditionalFormatting>
  <conditionalFormatting sqref="AD39">
    <cfRule type="cellIs" dxfId="3049" priority="156" operator="equal">
      <formula>"Muy Alta"</formula>
    </cfRule>
    <cfRule type="cellIs" dxfId="3048" priority="157" operator="equal">
      <formula>"Alta"</formula>
    </cfRule>
    <cfRule type="cellIs" dxfId="3047" priority="158" operator="equal">
      <formula>"Media"</formula>
    </cfRule>
    <cfRule type="cellIs" dxfId="3046" priority="159" operator="equal">
      <formula>"Baja"</formula>
    </cfRule>
    <cfRule type="cellIs" dxfId="3045" priority="160" operator="equal">
      <formula>"Muy Baja"</formula>
    </cfRule>
  </conditionalFormatting>
  <conditionalFormatting sqref="AD46">
    <cfRule type="cellIs" dxfId="3044" priority="127" operator="equal">
      <formula>"Muy Alta"</formula>
    </cfRule>
    <cfRule type="cellIs" dxfId="3043" priority="128" operator="equal">
      <formula>"Alta"</formula>
    </cfRule>
    <cfRule type="cellIs" dxfId="3042" priority="129" operator="equal">
      <formula>"Media"</formula>
    </cfRule>
    <cfRule type="cellIs" dxfId="3041" priority="130" operator="equal">
      <formula>"Baja"</formula>
    </cfRule>
    <cfRule type="cellIs" dxfId="3040" priority="131" operator="equal">
      <formula>"Muy Baja"</formula>
    </cfRule>
  </conditionalFormatting>
  <conditionalFormatting sqref="AD53">
    <cfRule type="cellIs" dxfId="3039" priority="98" operator="equal">
      <formula>"Muy Alta"</formula>
    </cfRule>
    <cfRule type="cellIs" dxfId="3038" priority="99" operator="equal">
      <formula>"Alta"</formula>
    </cfRule>
    <cfRule type="cellIs" dxfId="3037" priority="100" operator="equal">
      <formula>"Media"</formula>
    </cfRule>
    <cfRule type="cellIs" dxfId="3036" priority="101" operator="equal">
      <formula>"Baja"</formula>
    </cfRule>
    <cfRule type="cellIs" dxfId="3035" priority="102" operator="equal">
      <formula>"Muy Baja"</formula>
    </cfRule>
  </conditionalFormatting>
  <conditionalFormatting sqref="AD60">
    <cfRule type="cellIs" dxfId="3034" priority="69" operator="equal">
      <formula>"Muy Alta"</formula>
    </cfRule>
    <cfRule type="cellIs" dxfId="3033" priority="70" operator="equal">
      <formula>"Alta"</formula>
    </cfRule>
    <cfRule type="cellIs" dxfId="3032" priority="71" operator="equal">
      <formula>"Media"</formula>
    </cfRule>
    <cfRule type="cellIs" dxfId="3031" priority="72" operator="equal">
      <formula>"Baja"</formula>
    </cfRule>
    <cfRule type="cellIs" dxfId="3030" priority="73" operator="equal">
      <formula>"Muy Baja"</formula>
    </cfRule>
  </conditionalFormatting>
  <conditionalFormatting sqref="AF11">
    <cfRule type="cellIs" dxfId="3029" priority="267" operator="equal">
      <formula>"Catastrófico"</formula>
    </cfRule>
    <cfRule type="cellIs" dxfId="3028" priority="268" operator="equal">
      <formula>"Mayor"</formula>
    </cfRule>
    <cfRule type="cellIs" dxfId="3027" priority="269" operator="equal">
      <formula>"Moderado"</formula>
    </cfRule>
    <cfRule type="cellIs" dxfId="3026" priority="270" operator="equal">
      <formula>"Menor"</formula>
    </cfRule>
    <cfRule type="cellIs" dxfId="3025" priority="271" operator="equal">
      <formula>"Leve"</formula>
    </cfRule>
  </conditionalFormatting>
  <conditionalFormatting sqref="AF18">
    <cfRule type="cellIs" dxfId="3024" priority="238" operator="equal">
      <formula>"Catastrófico"</formula>
    </cfRule>
    <cfRule type="cellIs" dxfId="3023" priority="239" operator="equal">
      <formula>"Mayor"</formula>
    </cfRule>
    <cfRule type="cellIs" dxfId="3022" priority="240" operator="equal">
      <formula>"Moderado"</formula>
    </cfRule>
    <cfRule type="cellIs" dxfId="3021" priority="241" operator="equal">
      <formula>"Menor"</formula>
    </cfRule>
    <cfRule type="cellIs" dxfId="3020" priority="242" operator="equal">
      <formula>"Leve"</formula>
    </cfRule>
  </conditionalFormatting>
  <conditionalFormatting sqref="AF25">
    <cfRule type="cellIs" dxfId="3019" priority="209" operator="equal">
      <formula>"Catastrófico"</formula>
    </cfRule>
    <cfRule type="cellIs" dxfId="3018" priority="210" operator="equal">
      <formula>"Mayor"</formula>
    </cfRule>
    <cfRule type="cellIs" dxfId="3017" priority="211" operator="equal">
      <formula>"Moderado"</formula>
    </cfRule>
    <cfRule type="cellIs" dxfId="3016" priority="212" operator="equal">
      <formula>"Menor"</formula>
    </cfRule>
    <cfRule type="cellIs" dxfId="3015" priority="213" operator="equal">
      <formula>"Leve"</formula>
    </cfRule>
  </conditionalFormatting>
  <conditionalFormatting sqref="AF32">
    <cfRule type="cellIs" dxfId="3014" priority="180" operator="equal">
      <formula>"Catastrófico"</formula>
    </cfRule>
    <cfRule type="cellIs" dxfId="3013" priority="181" operator="equal">
      <formula>"Mayor"</formula>
    </cfRule>
    <cfRule type="cellIs" dxfId="3012" priority="182" operator="equal">
      <formula>"Moderado"</formula>
    </cfRule>
    <cfRule type="cellIs" dxfId="3011" priority="183" operator="equal">
      <formula>"Menor"</formula>
    </cfRule>
    <cfRule type="cellIs" dxfId="3010" priority="184" operator="equal">
      <formula>"Leve"</formula>
    </cfRule>
  </conditionalFormatting>
  <conditionalFormatting sqref="AF39">
    <cfRule type="cellIs" dxfId="3009" priority="151" operator="equal">
      <formula>"Catastrófico"</formula>
    </cfRule>
    <cfRule type="cellIs" dxfId="3008" priority="152" operator="equal">
      <formula>"Mayor"</formula>
    </cfRule>
    <cfRule type="cellIs" dxfId="3007" priority="153" operator="equal">
      <formula>"Moderado"</formula>
    </cfRule>
    <cfRule type="cellIs" dxfId="3006" priority="154" operator="equal">
      <formula>"Menor"</formula>
    </cfRule>
    <cfRule type="cellIs" dxfId="3005" priority="155" operator="equal">
      <formula>"Leve"</formula>
    </cfRule>
  </conditionalFormatting>
  <conditionalFormatting sqref="AF46">
    <cfRule type="cellIs" dxfId="3004" priority="122" operator="equal">
      <formula>"Catastrófico"</formula>
    </cfRule>
    <cfRule type="cellIs" dxfId="3003" priority="123" operator="equal">
      <formula>"Mayor"</formula>
    </cfRule>
    <cfRule type="cellIs" dxfId="3002" priority="124" operator="equal">
      <formula>"Moderado"</formula>
    </cfRule>
    <cfRule type="cellIs" dxfId="3001" priority="125" operator="equal">
      <formula>"Menor"</formula>
    </cfRule>
    <cfRule type="cellIs" dxfId="3000" priority="126" operator="equal">
      <formula>"Leve"</formula>
    </cfRule>
  </conditionalFormatting>
  <conditionalFormatting sqref="AF53">
    <cfRule type="cellIs" dxfId="2999" priority="93" operator="equal">
      <formula>"Catastrófico"</formula>
    </cfRule>
    <cfRule type="cellIs" dxfId="2998" priority="94" operator="equal">
      <formula>"Mayor"</formula>
    </cfRule>
    <cfRule type="cellIs" dxfId="2997" priority="95" operator="equal">
      <formula>"Moderado"</formula>
    </cfRule>
    <cfRule type="cellIs" dxfId="2996" priority="96" operator="equal">
      <formula>"Menor"</formula>
    </cfRule>
    <cfRule type="cellIs" dxfId="2995" priority="97" operator="equal">
      <formula>"Leve"</formula>
    </cfRule>
  </conditionalFormatting>
  <conditionalFormatting sqref="AF60">
    <cfRule type="cellIs" dxfId="2994" priority="64" operator="equal">
      <formula>"Catastrófico"</formula>
    </cfRule>
    <cfRule type="cellIs" dxfId="2993" priority="65" operator="equal">
      <formula>"Mayor"</formula>
    </cfRule>
    <cfRule type="cellIs" dxfId="2992" priority="66" operator="equal">
      <formula>"Moderado"</formula>
    </cfRule>
    <cfRule type="cellIs" dxfId="2991" priority="67" operator="equal">
      <formula>"Menor"</formula>
    </cfRule>
    <cfRule type="cellIs" dxfId="2990" priority="68" operator="equal">
      <formula>"Leve"</formula>
    </cfRule>
  </conditionalFormatting>
  <conditionalFormatting sqref="AH11">
    <cfRule type="cellIs" dxfId="2989" priority="263" operator="equal">
      <formula>"Extremo"</formula>
    </cfRule>
    <cfRule type="cellIs" dxfId="2988" priority="264" operator="equal">
      <formula>"Alto"</formula>
    </cfRule>
    <cfRule type="cellIs" dxfId="2987" priority="265" operator="equal">
      <formula>"Moderado"</formula>
    </cfRule>
    <cfRule type="cellIs" dxfId="2986" priority="266" operator="equal">
      <formula>"Bajo"</formula>
    </cfRule>
  </conditionalFormatting>
  <conditionalFormatting sqref="AH18">
    <cfRule type="cellIs" dxfId="2985" priority="234" operator="equal">
      <formula>"Extremo"</formula>
    </cfRule>
    <cfRule type="cellIs" dxfId="2984" priority="235" operator="equal">
      <formula>"Alto"</formula>
    </cfRule>
    <cfRule type="cellIs" dxfId="2983" priority="236" operator="equal">
      <formula>"Moderado"</formula>
    </cfRule>
    <cfRule type="cellIs" dxfId="2982" priority="237" operator="equal">
      <formula>"Bajo"</formula>
    </cfRule>
  </conditionalFormatting>
  <conditionalFormatting sqref="AH25">
    <cfRule type="cellIs" dxfId="2981" priority="205" operator="equal">
      <formula>"Extremo"</formula>
    </cfRule>
    <cfRule type="cellIs" dxfId="2980" priority="206" operator="equal">
      <formula>"Alto"</formula>
    </cfRule>
    <cfRule type="cellIs" dxfId="2979" priority="207" operator="equal">
      <formula>"Moderado"</formula>
    </cfRule>
    <cfRule type="cellIs" dxfId="2978" priority="208" operator="equal">
      <formula>"Bajo"</formula>
    </cfRule>
  </conditionalFormatting>
  <conditionalFormatting sqref="AH32">
    <cfRule type="cellIs" dxfId="2977" priority="176" operator="equal">
      <formula>"Extremo"</formula>
    </cfRule>
    <cfRule type="cellIs" dxfId="2976" priority="177" operator="equal">
      <formula>"Alto"</formula>
    </cfRule>
    <cfRule type="cellIs" dxfId="2975" priority="178" operator="equal">
      <formula>"Moderado"</formula>
    </cfRule>
    <cfRule type="cellIs" dxfId="2974" priority="179" operator="equal">
      <formula>"Bajo"</formula>
    </cfRule>
  </conditionalFormatting>
  <conditionalFormatting sqref="AH39">
    <cfRule type="cellIs" dxfId="2973" priority="147" operator="equal">
      <formula>"Extremo"</formula>
    </cfRule>
    <cfRule type="cellIs" dxfId="2972" priority="148" operator="equal">
      <formula>"Alto"</formula>
    </cfRule>
    <cfRule type="cellIs" dxfId="2971" priority="149" operator="equal">
      <formula>"Moderado"</formula>
    </cfRule>
    <cfRule type="cellIs" dxfId="2970" priority="150" operator="equal">
      <formula>"Bajo"</formula>
    </cfRule>
  </conditionalFormatting>
  <conditionalFormatting sqref="AH46">
    <cfRule type="cellIs" dxfId="2969" priority="118" operator="equal">
      <formula>"Extremo"</formula>
    </cfRule>
    <cfRule type="cellIs" dxfId="2968" priority="119" operator="equal">
      <formula>"Alto"</formula>
    </cfRule>
    <cfRule type="cellIs" dxfId="2967" priority="120" operator="equal">
      <formula>"Moderado"</formula>
    </cfRule>
    <cfRule type="cellIs" dxfId="2966" priority="121" operator="equal">
      <formula>"Bajo"</formula>
    </cfRule>
  </conditionalFormatting>
  <conditionalFormatting sqref="AH53">
    <cfRule type="cellIs" dxfId="2965" priority="89" operator="equal">
      <formula>"Extremo"</formula>
    </cfRule>
    <cfRule type="cellIs" dxfId="2964" priority="90" operator="equal">
      <formula>"Alto"</formula>
    </cfRule>
    <cfRule type="cellIs" dxfId="2963" priority="91" operator="equal">
      <formula>"Moderado"</formula>
    </cfRule>
    <cfRule type="cellIs" dxfId="2962" priority="92" operator="equal">
      <formula>"Bajo"</formula>
    </cfRule>
  </conditionalFormatting>
  <conditionalFormatting sqref="AH60">
    <cfRule type="cellIs" dxfId="2961" priority="60" operator="equal">
      <formula>"Extremo"</formula>
    </cfRule>
    <cfRule type="cellIs" dxfId="2960" priority="61" operator="equal">
      <formula>"Alto"</formula>
    </cfRule>
    <cfRule type="cellIs" dxfId="2959" priority="62" operator="equal">
      <formula>"Moderado"</formula>
    </cfRule>
    <cfRule type="cellIs" dxfId="2958" priority="63" operator="equal">
      <formula>"Bajo"</formula>
    </cfRule>
  </conditionalFormatting>
  <conditionalFormatting sqref="J67">
    <cfRule type="cellIs" dxfId="2957" priority="49" operator="equal">
      <formula>"Muy Alta"</formula>
    </cfRule>
    <cfRule type="cellIs" dxfId="2956" priority="50" operator="equal">
      <formula>"Alta"</formula>
    </cfRule>
    <cfRule type="cellIs" dxfId="2955" priority="51" operator="equal">
      <formula>"Media"</formula>
    </cfRule>
    <cfRule type="cellIs" dxfId="2954" priority="52" operator="equal">
      <formula>"Baja"</formula>
    </cfRule>
    <cfRule type="cellIs" dxfId="2953" priority="53" operator="equal">
      <formula>"Muy Baja"</formula>
    </cfRule>
  </conditionalFormatting>
  <conditionalFormatting sqref="M67">
    <cfRule type="containsText" dxfId="2952" priority="30" operator="containsText" text="❌">
      <formula>NOT(ISERROR(SEARCH("❌",M67)))</formula>
    </cfRule>
  </conditionalFormatting>
  <conditionalFormatting sqref="N67">
    <cfRule type="cellIs" dxfId="2951" priority="54" operator="equal">
      <formula>"Catastrófico"</formula>
    </cfRule>
    <cfRule type="cellIs" dxfId="2950" priority="55" operator="equal">
      <formula>"Mayor"</formula>
    </cfRule>
    <cfRule type="cellIs" dxfId="2949" priority="56" operator="equal">
      <formula>"Moderado"</formula>
    </cfRule>
    <cfRule type="cellIs" dxfId="2948" priority="57" operator="equal">
      <formula>"Menor"</formula>
    </cfRule>
    <cfRule type="cellIs" dxfId="2947" priority="58" operator="equal">
      <formula>"Leve"</formula>
    </cfRule>
  </conditionalFormatting>
  <conditionalFormatting sqref="P67">
    <cfRule type="cellIs" dxfId="2946" priority="45" operator="equal">
      <formula>"Extremo"</formula>
    </cfRule>
    <cfRule type="cellIs" dxfId="2945" priority="46" operator="equal">
      <formula>"Alto"</formula>
    </cfRule>
    <cfRule type="cellIs" dxfId="2944" priority="47" operator="equal">
      <formula>"Moderado"</formula>
    </cfRule>
    <cfRule type="cellIs" dxfId="2943" priority="48" operator="equal">
      <formula>"Bajo"</formula>
    </cfRule>
  </conditionalFormatting>
  <conditionalFormatting sqref="AD67">
    <cfRule type="cellIs" dxfId="2942" priority="40" operator="equal">
      <formula>"Muy Alta"</formula>
    </cfRule>
    <cfRule type="cellIs" dxfId="2941" priority="41" operator="equal">
      <formula>"Alta"</formula>
    </cfRule>
    <cfRule type="cellIs" dxfId="2940" priority="42" operator="equal">
      <formula>"Media"</formula>
    </cfRule>
    <cfRule type="cellIs" dxfId="2939" priority="43" operator="equal">
      <formula>"Baja"</formula>
    </cfRule>
    <cfRule type="cellIs" dxfId="2938" priority="44" operator="equal">
      <formula>"Muy Baja"</formula>
    </cfRule>
  </conditionalFormatting>
  <conditionalFormatting sqref="AF67">
    <cfRule type="cellIs" dxfId="2937" priority="35" operator="equal">
      <formula>"Catastrófico"</formula>
    </cfRule>
    <cfRule type="cellIs" dxfId="2936" priority="36" operator="equal">
      <formula>"Mayor"</formula>
    </cfRule>
    <cfRule type="cellIs" dxfId="2935" priority="37" operator="equal">
      <formula>"Moderado"</formula>
    </cfRule>
    <cfRule type="cellIs" dxfId="2934" priority="38" operator="equal">
      <formula>"Menor"</formula>
    </cfRule>
    <cfRule type="cellIs" dxfId="2933" priority="39" operator="equal">
      <formula>"Leve"</formula>
    </cfRule>
  </conditionalFormatting>
  <conditionalFormatting sqref="AH67">
    <cfRule type="cellIs" dxfId="2932" priority="31" operator="equal">
      <formula>"Extremo"</formula>
    </cfRule>
    <cfRule type="cellIs" dxfId="2931" priority="32" operator="equal">
      <formula>"Alto"</formula>
    </cfRule>
    <cfRule type="cellIs" dxfId="2930" priority="33" operator="equal">
      <formula>"Moderado"</formula>
    </cfRule>
    <cfRule type="cellIs" dxfId="2929" priority="34" operator="equal">
      <formula>"Bajo"</formula>
    </cfRule>
  </conditionalFormatting>
  <conditionalFormatting sqref="J74">
    <cfRule type="cellIs" dxfId="2928" priority="20" operator="equal">
      <formula>"Muy Alta"</formula>
    </cfRule>
    <cfRule type="cellIs" dxfId="2927" priority="21" operator="equal">
      <formula>"Alta"</formula>
    </cfRule>
    <cfRule type="cellIs" dxfId="2926" priority="22" operator="equal">
      <formula>"Media"</formula>
    </cfRule>
    <cfRule type="cellIs" dxfId="2925" priority="23" operator="equal">
      <formula>"Baja"</formula>
    </cfRule>
    <cfRule type="cellIs" dxfId="2924" priority="24" operator="equal">
      <formula>"Muy Baja"</formula>
    </cfRule>
  </conditionalFormatting>
  <conditionalFormatting sqref="M74">
    <cfRule type="containsText" dxfId="2923" priority="1" operator="containsText" text="❌">
      <formula>NOT(ISERROR(SEARCH("❌",M74)))</formula>
    </cfRule>
  </conditionalFormatting>
  <conditionalFormatting sqref="N74">
    <cfRule type="cellIs" dxfId="2922" priority="25" operator="equal">
      <formula>"Catastrófico"</formula>
    </cfRule>
    <cfRule type="cellIs" dxfId="2921" priority="26" operator="equal">
      <formula>"Mayor"</formula>
    </cfRule>
    <cfRule type="cellIs" dxfId="2920" priority="27" operator="equal">
      <formula>"Moderado"</formula>
    </cfRule>
    <cfRule type="cellIs" dxfId="2919" priority="28" operator="equal">
      <formula>"Menor"</formula>
    </cfRule>
    <cfRule type="cellIs" dxfId="2918" priority="29" operator="equal">
      <formula>"Leve"</formula>
    </cfRule>
  </conditionalFormatting>
  <conditionalFormatting sqref="P74">
    <cfRule type="cellIs" dxfId="2917" priority="16" operator="equal">
      <formula>"Extremo"</formula>
    </cfRule>
    <cfRule type="cellIs" dxfId="2916" priority="17" operator="equal">
      <formula>"Alto"</formula>
    </cfRule>
    <cfRule type="cellIs" dxfId="2915" priority="18" operator="equal">
      <formula>"Moderado"</formula>
    </cfRule>
    <cfRule type="cellIs" dxfId="2914" priority="19" operator="equal">
      <formula>"Bajo"</formula>
    </cfRule>
  </conditionalFormatting>
  <conditionalFormatting sqref="AD74">
    <cfRule type="cellIs" dxfId="2913" priority="11" operator="equal">
      <formula>"Muy Alta"</formula>
    </cfRule>
    <cfRule type="cellIs" dxfId="2912" priority="12" operator="equal">
      <formula>"Alta"</formula>
    </cfRule>
    <cfRule type="cellIs" dxfId="2911" priority="13" operator="equal">
      <formula>"Media"</formula>
    </cfRule>
    <cfRule type="cellIs" dxfId="2910" priority="14" operator="equal">
      <formula>"Baja"</formula>
    </cfRule>
    <cfRule type="cellIs" dxfId="2909" priority="15" operator="equal">
      <formula>"Muy Baja"</formula>
    </cfRule>
  </conditionalFormatting>
  <conditionalFormatting sqref="AF74">
    <cfRule type="cellIs" dxfId="2908" priority="6" operator="equal">
      <formula>"Catastrófico"</formula>
    </cfRule>
    <cfRule type="cellIs" dxfId="2907" priority="7" operator="equal">
      <formula>"Mayor"</formula>
    </cfRule>
    <cfRule type="cellIs" dxfId="2906" priority="8" operator="equal">
      <formula>"Moderado"</formula>
    </cfRule>
    <cfRule type="cellIs" dxfId="2905" priority="9" operator="equal">
      <formula>"Menor"</formula>
    </cfRule>
    <cfRule type="cellIs" dxfId="2904" priority="10" operator="equal">
      <formula>"Leve"</formula>
    </cfRule>
  </conditionalFormatting>
  <conditionalFormatting sqref="AH74">
    <cfRule type="cellIs" dxfId="2903" priority="2" operator="equal">
      <formula>"Extremo"</formula>
    </cfRule>
    <cfRule type="cellIs" dxfId="2902" priority="3" operator="equal">
      <formula>"Alto"</formula>
    </cfRule>
    <cfRule type="cellIs" dxfId="2901" priority="4" operator="equal">
      <formula>"Moderado"</formula>
    </cfRule>
    <cfRule type="cellIs" dxfId="290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95F7B2D7-CBB2-4602-A6C8-8B5DD46D4FB2}">
          <x14:formula1>
            <xm:f>'D:\Backup cede 2022\Mis documentos\SGC\2025\Consolidación de riesgos 2025\CEDE8\Gestión\[Copia de FO-CEDE5-DIGEC-487 Administración de Riesgos de Gestión V. 13(6)- CEDE8. V 2. DEF.xlsx]Opciones Tratamiento'!#REF!</xm:f>
          </x14:formula1>
          <xm:sqref>H11:H80</xm:sqref>
        </x14:dataValidation>
        <x14:dataValidation type="list" allowBlank="1" showInputMessage="1" showErrorMessage="1" xr:uid="{62D42CFB-5641-4AFD-B5CB-58FC46E89E3A}">
          <x14:formula1>
            <xm:f>'D:\Backup cede 2022\Mis documentos\SGC\2025\Consolidación de riesgos 2025\CEDE8\Gestión\[Copia de FO-CEDE5-DIGEC-487 Administración de Riesgos de Gestión V. 13(6)- CEDE8. V 2. DEF.xlsx]Opciones Tratamiento'!#REF!</xm:f>
          </x14:formula1>
          <xm:sqref>AO60 AO53 AO46 AO39 AO32 AO25 AO18 AO11 AO67 AO74 AI53 AI11 AI74 AI25 AI32 AI39 AI46 AI60 AI67 AI18 B11 C11:D80</xm:sqref>
        </x14:dataValidation>
        <x14:dataValidation type="list" allowBlank="1" showInputMessage="1" showErrorMessage="1" xr:uid="{4FE7A243-07A5-45F8-A1E5-717909DB90B2}">
          <x14:formula1>
            <xm:f>'D:\Backup cede 2022\Mis documentos\SGC\2025\Consolidación de riesgos 2025\CEDE8\Gestión\[Copia de FO-CEDE5-DIGEC-487 Administración de Riesgos de Gestión V. 13(6)- CEDE8. V 2. DEF.xlsx]Tabla Impacto'!#REF!</xm:f>
          </x14:formula1>
          <xm:sqref>L11:L80</xm:sqref>
        </x14:dataValidation>
        <x14:dataValidation type="list" allowBlank="1" showInputMessage="1" showErrorMessage="1" xr:uid="{404C32CD-93F1-41D8-9624-9D645693CB67}">
          <x14:formula1>
            <xm:f>'D:\Backup cede 2022\Mis documentos\SGC\2025\Consolidación de riesgos 2025\CEDE8\Gestión\[Copia de FO-CEDE5-DIGEC-487 Administración de Riesgos de Gestión V. 13(6)- CEDE8. V 2. DEF.xlsx]Tabla Valoración controles'!#REF!</xm:f>
          </x14:formula1>
          <xm:sqref>W11:X80 Z11:AB80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6BA6C-B4DA-4903-9230-3C5BC1350A99}">
  <dimension ref="A1:BM80"/>
  <sheetViews>
    <sheetView showGridLines="0"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977</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978</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979</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0" hidden="1" customHeight="1" thickBot="1" x14ac:dyDescent="0.25">
      <c r="A11" s="207" t="s">
        <v>69</v>
      </c>
      <c r="B11" s="209" t="s">
        <v>5</v>
      </c>
      <c r="C11" s="212" t="s">
        <v>158</v>
      </c>
      <c r="D11" s="214" t="s">
        <v>71</v>
      </c>
      <c r="E11" s="214" t="s">
        <v>980</v>
      </c>
      <c r="F11" s="214" t="s">
        <v>1033</v>
      </c>
      <c r="G11" s="242" t="str">
        <f>+CONCATENATE(D11," ",E11," ",F11)</f>
        <v xml:space="preserve">Posibilidad de Afectación Reputacional por incumplimiento de las tareas de las disciplinas de Acción Integral adquiridos con los asociados de la acción unificada debido a la disminución de personal del cuerpo logístico con especialidad de Acción Integral en las Unidades </v>
      </c>
      <c r="H11" s="214" t="s">
        <v>103</v>
      </c>
      <c r="I11" s="226">
        <v>610</v>
      </c>
      <c r="J11" s="234" t="str">
        <f>IF(I11&lt;=0,"",IF(I11&lt;=3,"Muy Baja",IF(I11&lt;=34,"Baja",IF(I11&lt;=600,"Media",IF(I11&lt;=6000,"Alta","Muy Alta")))))</f>
        <v>Alta</v>
      </c>
      <c r="K11" s="236">
        <f>IF(J11="","",IF(J11="Muy Baja",0.2,IF(J11="Baja",0.4,IF(J11="Media",0.6,IF(J11="Alta",0.8,IF(J11="Muy Alta",1,))))))</f>
        <v>0.8</v>
      </c>
      <c r="L11" s="233" t="s">
        <v>250</v>
      </c>
      <c r="M11" s="233" t="str">
        <f ca="1">IF(NOT(ISERROR(MATCH(L11,'[20]Tabla Impacto'!$B$221:$B$223,0))),'[20]Tabla Impacto'!$F$223,L11)</f>
        <v xml:space="preserve">     El riesgo afecta la imagen de  la entidad con efecto publicitario sostenido a nivel de sector administrativo, nivel departamental o municipal</v>
      </c>
      <c r="N11" s="234" t="str">
        <f ca="1">IF(OR(M11='[20]Tabla Impacto'!$C$11,M11='[20]Tabla Impacto'!$D$11),"Leve",IF(OR(M11='[20]Tabla Impacto'!$C$12,M11='[20]Tabla Impacto'!$D$12),"Menor",IF(OR(M11='[20]Tabla Impacto'!$C$13,M11='[20]Tabla Impacto'!$D$13),"Moderado",IF(OR(M11='[20]Tabla Impacto'!$C$14,M11='[20]Tabla Impacto'!$D$14),"Mayor",IF(OR(M11='[20]Tabla Impacto'!$C$15,M11='[20]Tabla Impacto'!$D$15),"Catastrófico","")))))</f>
        <v>Mayor</v>
      </c>
      <c r="O11" s="236">
        <f ca="1">IF(N11="","",IF(N11="Leve",0.2,IF(N11="Menor",0.4,IF(N11="Moderado",0.6,IF(N11="Mayor",0.8,IF(N11="Catastrófico",1,))))))</f>
        <v>0.8</v>
      </c>
      <c r="P11" s="238" t="str">
        <f ca="1">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13" t="s">
        <v>179</v>
      </c>
      <c r="R11" s="116" t="s">
        <v>981</v>
      </c>
      <c r="S11" s="116" t="s">
        <v>982</v>
      </c>
      <c r="T11" s="116" t="s">
        <v>1034</v>
      </c>
      <c r="U11" s="115" t="str">
        <f>+CONCATENATE(R11," ",S11," ",T11)</f>
        <v xml:space="preserve">Director de Planes Estratégicos de Acción Integral verifica semestralmente el desarrollo del seminario de AIN de acuerdo a los establecido en el plan de internacionalización para el fortalecimiento de las capacidades, conocimientos  y competencias del personal AIN en el desarrollo de las funciones y actividades del proceso.
En caso de presentarse la no asistencia de personal de Oficiales D9,se procede a remitir la información a través de los correos institucionales, para que sea difundidos a sus Unidades Subalternas.
Dejando como evidencia Informe de seminario y listas de asistencia. </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114" t="s">
        <v>77</v>
      </c>
      <c r="AA11" s="114" t="s">
        <v>78</v>
      </c>
      <c r="AB11" s="114" t="s">
        <v>79</v>
      </c>
      <c r="AC11" s="20">
        <f>IFERROR(IF(V11="Probabilidad",(K11-(+K11*Y11)),IF(V11="Impacto",K11,"")),"")</f>
        <v>0.48</v>
      </c>
      <c r="AD11" s="240" t="str">
        <f>IFERROR(LOOKUP(LOOKUP(2,1/(AC11:AC17&lt;&gt;""),AC11:AC17),'[20]Opciones Tratamiento'!$I$2:$I$6,'[20]Opciones Tratamiento'!$J$2:$J$6),"")</f>
        <v>Muy Baja</v>
      </c>
      <c r="AE11" s="21">
        <f>+AC11</f>
        <v>0.48</v>
      </c>
      <c r="AF11" s="240" t="str">
        <f ca="1">IFERROR(LOOKUP(LOOKUP(2,1/(AG11:AG17&lt;&gt;""),AG11:AG17),'[20]Opciones Tratamiento'!L2:M6),"")</f>
        <v>Mayor</v>
      </c>
      <c r="AG11" s="21">
        <f ca="1">IFERROR(IF(V11="Impacto",(O11-(+O11*Y11)),IF(V11="Probabilidad",O11,"")),"")</f>
        <v>0.8</v>
      </c>
      <c r="AH11" s="222" t="str">
        <f ca="1">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Alto</v>
      </c>
      <c r="AI11" s="224" t="s">
        <v>93</v>
      </c>
      <c r="AJ11" s="22"/>
      <c r="AK11" s="113">
        <v>1</v>
      </c>
      <c r="AL11" s="116" t="s">
        <v>983</v>
      </c>
      <c r="AM11" s="116" t="s">
        <v>984</v>
      </c>
      <c r="AN11" s="22"/>
      <c r="AO11" s="226" t="s">
        <v>81</v>
      </c>
      <c r="AP11" s="228" t="s">
        <v>985</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thickBot="1" x14ac:dyDescent="0.25">
      <c r="A12" s="208"/>
      <c r="B12" s="210"/>
      <c r="C12" s="213"/>
      <c r="D12" s="215"/>
      <c r="E12" s="215"/>
      <c r="F12" s="215"/>
      <c r="G12" s="232"/>
      <c r="H12" s="215"/>
      <c r="I12" s="227"/>
      <c r="J12" s="235"/>
      <c r="K12" s="237"/>
      <c r="L12" s="221"/>
      <c r="M12" s="221"/>
      <c r="N12" s="235"/>
      <c r="O12" s="237"/>
      <c r="P12" s="239"/>
      <c r="Q12" s="107" t="s">
        <v>180</v>
      </c>
      <c r="R12" s="109" t="s">
        <v>986</v>
      </c>
      <c r="S12" s="116" t="s">
        <v>987</v>
      </c>
      <c r="T12" s="116" t="s">
        <v>1035</v>
      </c>
      <c r="U12" s="111" t="str">
        <f t="shared" ref="U12:U17" si="0">+CONCATENATE(R12," ",S12," ",T12)</f>
        <v xml:space="preserve"> El Oficial y/o Suboficial C9 CAAID,B9 BRAID, S5 BAAID verifica trimestralmente la realización de reuniones con los asociados de la acción unificada para coordinaciones de las actividades en cumplimiento al Plan de Asuntos civiles  con el fin de apoyar el desarrollo y progreso de las comunidades mas vulnerables  del país. En caso de no llevarse a cabo la actividad se procederá a reprogramarla. Dejando como evidencia el informe de la reunión de los Asociados Acción Unificada.</v>
      </c>
      <c r="V12" s="25" t="str">
        <f t="shared" ref="V12:V75" si="1">IF(OR(W12="Preventivo",W12="Detectivo"),"Probabilidad",IF(W12="Correctivo","Impacto",""))</f>
        <v>Probabilidad</v>
      </c>
      <c r="W12" s="105" t="s">
        <v>94</v>
      </c>
      <c r="X12" s="105" t="s">
        <v>76</v>
      </c>
      <c r="Y12" s="26" t="str">
        <f t="shared" ref="Y12" si="2">IF(AND(W12="Preventivo",X12="Automático"),"50%",IF(AND(W12="Preventivo",X12="Manual"),"40%",IF(AND(W12="Detectivo",X12="Automático"),"40%",IF(AND(W12="Detectivo",X12="Manual"),"30%",IF(AND(W12="Correctivo",X12="Automático"),"35%",IF(AND(W12="Correctivo",X12="Manual"),"25%",""))))))</f>
        <v>30%</v>
      </c>
      <c r="Z12" s="105" t="s">
        <v>77</v>
      </c>
      <c r="AA12" s="105" t="s">
        <v>78</v>
      </c>
      <c r="AB12" s="105" t="s">
        <v>79</v>
      </c>
      <c r="AC12" s="27">
        <f>IFERROR(IF(AND(V11="Probabilidad",V12="Probabilidad"),(AE11-(+AE11*Y12)),IF(V12="Probabilidad",(K11-(+K11*Y12)),IF(V12="Impacto",AE11,""))),"")</f>
        <v>0.33599999999999997</v>
      </c>
      <c r="AD12" s="241"/>
      <c r="AE12" s="28">
        <f t="shared" ref="AE12" si="3">+AC12</f>
        <v>0.33599999999999997</v>
      </c>
      <c r="AF12" s="241"/>
      <c r="AG12" s="28">
        <f ca="1">IFERROR(IF(AND(V11="Impacto",V12="Impacto"),(AG11-(+AG11*Y12)),IF(V12="Impacto",(O11-(+O11*Y12)),IF(V12="Probabilidad",AG11,""))),"")</f>
        <v>0.8</v>
      </c>
      <c r="AH12" s="223"/>
      <c r="AI12" s="225"/>
      <c r="AJ12" s="29"/>
      <c r="AK12" s="107">
        <v>2</v>
      </c>
      <c r="AL12" s="109" t="s">
        <v>988</v>
      </c>
      <c r="AM12" s="109" t="s">
        <v>989</v>
      </c>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hidden="1" customHeight="1" thickBot="1" x14ac:dyDescent="0.25">
      <c r="A13" s="208"/>
      <c r="B13" s="210"/>
      <c r="C13" s="213"/>
      <c r="D13" s="215"/>
      <c r="E13" s="215"/>
      <c r="F13" s="215"/>
      <c r="G13" s="232"/>
      <c r="H13" s="215"/>
      <c r="I13" s="227"/>
      <c r="J13" s="235"/>
      <c r="K13" s="237"/>
      <c r="L13" s="221"/>
      <c r="M13" s="221"/>
      <c r="N13" s="235"/>
      <c r="O13" s="237"/>
      <c r="P13" s="239"/>
      <c r="Q13" s="107" t="s">
        <v>181</v>
      </c>
      <c r="R13" s="116" t="s">
        <v>990</v>
      </c>
      <c r="S13" s="116" t="s">
        <v>991</v>
      </c>
      <c r="T13" s="116" t="s">
        <v>1036</v>
      </c>
      <c r="U13" s="111" t="str">
        <f t="shared" si="0"/>
        <v>Director de Asuntos Civiles y Coordinación Interinstitucional, El Oficial y/o Suboficial de Acción Integral (D9, B9 y S5) , verifica mensualmente el cumplimiento de actividades realizadas de acuerdo a lo establecido en el  Plan de Asuntos Civiles con el fin de contribuir al desarrollo y progreso de las poblaciones vulnerables   del territorio nacional. En caso de no llevarse a cabo las actividades de AIN se procederá a reprogramar la actividad . Dejando como evidencia el informe de actividades de Asuntos Civiles.</v>
      </c>
      <c r="V13" s="25" t="str">
        <f t="shared" si="1"/>
        <v>Probabilidad</v>
      </c>
      <c r="W13" s="105" t="s">
        <v>75</v>
      </c>
      <c r="X13" s="105" t="s">
        <v>76</v>
      </c>
      <c r="Y13" s="26" t="str">
        <f>IF(AND(W13="Preventivo",X13="Automático"),"50%",IF(AND(W13="Preventivo",X13="Manual"),"40%",IF(AND(W13="Detectivo",X13="Automático"),"40%",IF(AND(W13="Detectivo",X13="Manual"),"30%",IF(AND(W13="Correctivo",X13="Automático"),"35%",IF(AND(W13="Correctivo",X13="Manual"),"25%",""))))))</f>
        <v>40%</v>
      </c>
      <c r="Z13" s="105" t="s">
        <v>77</v>
      </c>
      <c r="AA13" s="105" t="s">
        <v>78</v>
      </c>
      <c r="AB13" s="105" t="s">
        <v>79</v>
      </c>
      <c r="AC13" s="27">
        <f>IFERROR(IF(AND(V11="Probabilidad",V12="Probabilidad",V13="Probabilidad"),(AE12-(+AE12*Y13)),IF(V13="Probabilidad",(K11-(+K11*Y13)),IF(V13="Impacto",AE12,""))),"")</f>
        <v>0.20159999999999997</v>
      </c>
      <c r="AD13" s="241"/>
      <c r="AE13" s="28">
        <f>+AC13</f>
        <v>0.20159999999999997</v>
      </c>
      <c r="AF13" s="241"/>
      <c r="AG13" s="28">
        <f ca="1">IFERROR(IF(AND(V11="Impacto",V12="Impacto",V13="Impacto"),(AG12-(+AG12*Y13)),IF(V13="Impacto",(O11-(+O11*Y13)),IF(V13="Probabilidad",AG12,""))),"")</f>
        <v>0.8</v>
      </c>
      <c r="AH13" s="223"/>
      <c r="AI13" s="225"/>
      <c r="AJ13" s="29"/>
      <c r="AK13" s="107">
        <v>3</v>
      </c>
      <c r="AL13" s="109" t="s">
        <v>992</v>
      </c>
      <c r="AM13" s="109" t="s">
        <v>993</v>
      </c>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107"/>
      <c r="R14" s="116"/>
      <c r="S14" s="116"/>
      <c r="T14" s="116"/>
      <c r="U14" s="111" t="str">
        <f t="shared" si="0"/>
        <v xml:space="preserve">  </v>
      </c>
      <c r="V14" s="25" t="str">
        <f t="shared" si="1"/>
        <v/>
      </c>
      <c r="W14" s="105"/>
      <c r="X14" s="105"/>
      <c r="Y14" s="26" t="str">
        <f t="shared" ref="Y14" si="4">IF(AND(W14="Preventivo",X14="Automático"),"50%",IF(AND(W14="Preventivo",X14="Manual"),"40%",IF(AND(W14="Detectivo",X14="Automático"),"40%",IF(AND(W14="Detectivo",X14="Manual"),"30%",IF(AND(W14="Correctivo",X14="Automático"),"35%",IF(AND(W14="Correctivo",X14="Manual"),"25%",""))))))</f>
        <v/>
      </c>
      <c r="Z14" s="105"/>
      <c r="AA14" s="105"/>
      <c r="AB14" s="105"/>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29"/>
      <c r="AK14" s="107"/>
      <c r="AL14" s="109"/>
      <c r="AM14" s="109"/>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107"/>
      <c r="R15" s="107"/>
      <c r="S15" s="107"/>
      <c r="T15" s="107"/>
      <c r="U15" s="111" t="str">
        <f t="shared" si="0"/>
        <v xml:space="preserve">  </v>
      </c>
      <c r="V15" s="25" t="str">
        <f t="shared" si="1"/>
        <v/>
      </c>
      <c r="W15" s="105"/>
      <c r="X15" s="105"/>
      <c r="Y15" s="26" t="str">
        <f>IF(AND(W15="Preventivo",X15="Automático"),"50%",IF(AND(W15="Preventivo",X15="Manual"),"40%",IF(AND(W15="Detectivo",X15="Automático"),"40%",IF(AND(W15="Detectivo",X15="Manual"),"30%",IF(AND(W15="Correctivo",X15="Automático"),"35%",IF(AND(W15="Correctivo",X15="Manual"),"25%",""))))))</f>
        <v/>
      </c>
      <c r="Z15" s="105"/>
      <c r="AA15" s="105"/>
      <c r="AB15" s="105"/>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107"/>
      <c r="AL15" s="109"/>
      <c r="AM15" s="107"/>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107"/>
      <c r="R16" s="107"/>
      <c r="S16" s="107"/>
      <c r="T16" s="107"/>
      <c r="U16" s="111" t="str">
        <f t="shared" si="0"/>
        <v xml:space="preserve">  </v>
      </c>
      <c r="V16" s="25" t="str">
        <f t="shared" si="1"/>
        <v/>
      </c>
      <c r="W16" s="105"/>
      <c r="X16" s="105"/>
      <c r="Y16" s="26" t="str">
        <f>IF(AND(W16="Preventivo",X16="Automático"),"50%",IF(AND(W16="Preventivo",X16="Manual"),"40%",IF(AND(W16="Detectivo",X16="Automático"),"40%",IF(AND(W16="Detectivo",X16="Manual"),"30%",IF(AND(W16="Correctivo",X16="Automático"),"35%",IF(AND(W16="Correctivo",X16="Manual"),"25%",""))))))</f>
        <v/>
      </c>
      <c r="Z16" s="105"/>
      <c r="AA16" s="105"/>
      <c r="AB16" s="105"/>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107"/>
      <c r="AL16" s="109"/>
      <c r="AM16" s="107"/>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25">
      <c r="A17" s="208"/>
      <c r="B17" s="210"/>
      <c r="C17" s="213"/>
      <c r="D17" s="215"/>
      <c r="E17" s="215"/>
      <c r="F17" s="215"/>
      <c r="G17" s="232"/>
      <c r="H17" s="215"/>
      <c r="I17" s="227"/>
      <c r="J17" s="235"/>
      <c r="K17" s="237"/>
      <c r="L17" s="221"/>
      <c r="M17" s="221"/>
      <c r="N17" s="235"/>
      <c r="O17" s="237"/>
      <c r="P17" s="239"/>
      <c r="Q17" s="107"/>
      <c r="R17" s="107"/>
      <c r="S17" s="107"/>
      <c r="T17" s="107"/>
      <c r="U17" s="111" t="str">
        <f t="shared" si="0"/>
        <v xml:space="preserve">  </v>
      </c>
      <c r="V17" s="25" t="str">
        <f t="shared" si="1"/>
        <v/>
      </c>
      <c r="W17" s="105"/>
      <c r="X17" s="105"/>
      <c r="Y17" s="26" t="str">
        <f>IF(AND(W17="Preventivo",X17="Automático"),"50%",IF(AND(W17="Preventivo",X17="Manual"),"40%",IF(AND(W17="Detectivo",X17="Automático"),"40%",IF(AND(W17="Detectivo",X17="Manual"),"30%",IF(AND(W17="Correctivo",X17="Automático"),"35%",IF(AND(W17="Correctivo",X17="Manual"),"25%",""))))))</f>
        <v/>
      </c>
      <c r="Z17" s="105"/>
      <c r="AA17" s="105"/>
      <c r="AB17" s="105"/>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107"/>
      <c r="AL17" s="109"/>
      <c r="AM17" s="107"/>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thickBot="1" x14ac:dyDescent="0.25">
      <c r="A18" s="208" t="s">
        <v>83</v>
      </c>
      <c r="B18" s="210"/>
      <c r="C18" s="213" t="s">
        <v>158</v>
      </c>
      <c r="D18" s="215" t="s">
        <v>71</v>
      </c>
      <c r="E18" s="215" t="s">
        <v>994</v>
      </c>
      <c r="F18" s="215" t="s">
        <v>995</v>
      </c>
      <c r="G18" s="232" t="str">
        <f t="shared" ref="G18" si="6">+CONCATENATE(D18," ",E18," ",F18)</f>
        <v>Posibilidad de Afectación Reputacional por inadecuado lenguaje en las actividades de Acción Integral donde participa la población civil debido a contar con personal sin las competencias requeridas para el desempeño de las funciones propias del cargo.</v>
      </c>
      <c r="H18" s="215" t="s">
        <v>996</v>
      </c>
      <c r="I18" s="226">
        <v>7266</v>
      </c>
      <c r="J18" s="235" t="str">
        <f>IF(I18&lt;=0,"",IF(I18&lt;=3,"Muy Baja",IF(I18&lt;=34,"Baja",IF(I18&lt;=600,"Media",IF(I18&lt;=6000,"Alta","Muy Alta")))))</f>
        <v>Muy Alta</v>
      </c>
      <c r="K18" s="237">
        <f>IF(J18="","",IF(J18="Muy Baja",0.2,IF(J18="Baja",0.4,IF(J18="Media",0.6,IF(J18="Alta",0.8,IF(J18="Muy Alta",1,))))))</f>
        <v>1</v>
      </c>
      <c r="L18" s="221" t="s">
        <v>92</v>
      </c>
      <c r="M18" s="221" t="str">
        <f ca="1">IF(NOT(ISERROR(MATCH(L18,'[20]Tabla Impacto'!$B$221:$B$223,0))),'[20]Tabla Impacto'!$F$223,L18)</f>
        <v xml:space="preserve">     El riesgo afecta la imagen de la entidad con algunos usuarios de relevancia frente al logro de los objetivos</v>
      </c>
      <c r="N18" s="235" t="str">
        <f ca="1">IF(OR(M18='[20]Tabla Impacto'!$C$11,M18='[20]Tabla Impacto'!$D$11),"Leve",IF(OR(M18='[20]Tabla Impacto'!$C$12,M18='[20]Tabla Impacto'!$D$12),"Menor",IF(OR(M18='[20]Tabla Impacto'!$C$13,M18='[20]Tabla Impacto'!$D$13),"Moderado",IF(OR(M18='[20]Tabla Impacto'!$C$14,M18='[20]Tabla Impacto'!$D$14),"Mayor",IF(OR(M18='[20]Tabla Impacto'!$C$15,M18='[20]Tabla Impacto'!$D$15),"Catastrófico","")))))</f>
        <v>Moderado</v>
      </c>
      <c r="O18" s="237">
        <f ca="1">IF(N18="","",IF(N18="Leve",0.2,IF(N18="Menor",0.4,IF(N18="Moderado",0.6,IF(N18="Mayor",0.8,IF(N18="Catastrófico",1,))))))</f>
        <v>0.6</v>
      </c>
      <c r="P18" s="239" t="str">
        <f ca="1">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107" t="s">
        <v>179</v>
      </c>
      <c r="R18" s="109" t="s">
        <v>997</v>
      </c>
      <c r="S18" s="109" t="s">
        <v>998</v>
      </c>
      <c r="T18" s="109" t="s">
        <v>999</v>
      </c>
      <c r="U18" s="111" t="str">
        <f>+CONCATENATE(R18," ",S18," ",T18)</f>
        <v>El Director de Cooperación Civil  Militar y el Oficial y/o Suboficial de Acción Integral (D9,B9,S5)  verifica mensualmente el cumplimiento de actividades de acuerdo a lo establecido en el  Plan de Operaciones de Apoyo a la Información Militar con el fin de sincronizar el diagnóstico, aproximación, generación de confianza y actividades para informar e influir en un blanco audiencia. 
En caso de  no realizar la actividad se debe proceder a solicitar ante la Dirección la reprogramación .
Dejando como evidencia Informe de Operaciones de Apoyo a la Información Militar.</v>
      </c>
      <c r="V18" s="25" t="str">
        <f t="shared" si="1"/>
        <v>Probabilidad</v>
      </c>
      <c r="W18" s="105" t="s">
        <v>75</v>
      </c>
      <c r="X18" s="105" t="s">
        <v>76</v>
      </c>
      <c r="Y18" s="26" t="str">
        <f>IF(AND(W18="Preventivo",X18="Automático"),"50%",IF(AND(W18="Preventivo",X18="Manual"),"40%",IF(AND(W18="Detectivo",X18="Automático"),"40%",IF(AND(W18="Detectivo",X18="Manual"),"30%",IF(AND(W18="Correctivo",X18="Automático"),"35%",IF(AND(W18="Correctivo",X18="Manual"),"25%",""))))))</f>
        <v>40%</v>
      </c>
      <c r="Z18" s="105" t="s">
        <v>77</v>
      </c>
      <c r="AA18" s="105" t="s">
        <v>78</v>
      </c>
      <c r="AB18" s="105" t="s">
        <v>79</v>
      </c>
      <c r="AC18" s="27">
        <f>IFERROR(IF(V18="Probabilidad",(K18-(+K18*Y18)),IF(V18="Impacto",K18,"")),"")</f>
        <v>0.6</v>
      </c>
      <c r="AD18" s="241" t="str">
        <f>IFERROR(LOOKUP(LOOKUP(2,1/(AC18:AC24&lt;&gt;""),AC18:AC24),'[20]Opciones Tratamiento'!$I$2:$I$6,'[20]Opciones Tratamiento'!$J$2:$J$6),"")</f>
        <v>Muy Baja</v>
      </c>
      <c r="AE18" s="26">
        <f t="shared" si="5"/>
        <v>0.6</v>
      </c>
      <c r="AF18" s="241" t="str">
        <f ca="1">IFERROR(LOOKUP(LOOKUP(2,1/(AG18:AG24&lt;&gt;""),AG18:AG24),'[20]Opciones Tratamiento'!L2:M6),"")</f>
        <v>Moderado</v>
      </c>
      <c r="AG18" s="28">
        <f ca="1">IFERROR(IF(V18="Impacto",(O18-(+O18*Y18)),IF(V18="Probabilidad",O18,"")),"")</f>
        <v>0.6</v>
      </c>
      <c r="AH18" s="223" t="str">
        <f ca="1">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225" t="s">
        <v>93</v>
      </c>
      <c r="AJ18" s="29"/>
      <c r="AK18" s="107">
        <v>1</v>
      </c>
      <c r="AL18" s="109" t="s">
        <v>1037</v>
      </c>
      <c r="AM18" s="116" t="s">
        <v>1000</v>
      </c>
      <c r="AN18" s="29"/>
      <c r="AO18" s="227" t="s">
        <v>81</v>
      </c>
      <c r="AP18" s="228" t="s">
        <v>985</v>
      </c>
      <c r="AQ18" s="228"/>
      <c r="AR18" s="229"/>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107" t="s">
        <v>180</v>
      </c>
      <c r="R19" s="109" t="s">
        <v>997</v>
      </c>
      <c r="S19" s="109" t="s">
        <v>1001</v>
      </c>
      <c r="T19" s="109" t="s">
        <v>1038</v>
      </c>
      <c r="U19" s="111" t="str">
        <f>+CONCATENATE(R19," ",S19," ",T19)</f>
        <v>El Director de Cooperación Civil  Militar y el Oficial y/o Suboficial de Acción Integral (D9,B9,S5)  verifica trimestralmente  el desarrollo de capacitaciones de acuerdo a las actividades establecidas en el  Plan de Cooperación Civil Militar y Plan de Operaciones de Apoyo a la Información Militar. con el fin de apoyar el cumplimiento de la misión en todas las tareas de la acción decisiva.
En caso de  no realizar la actividad se debe proceder a solicitar ante la Dirección la reprogramación .
Dejando como evidencia informe de Cooperación Civil Militar.</v>
      </c>
      <c r="V19" s="25" t="str">
        <f t="shared" si="1"/>
        <v>Probabilidad</v>
      </c>
      <c r="W19" s="105" t="s">
        <v>75</v>
      </c>
      <c r="X19" s="105" t="s">
        <v>76</v>
      </c>
      <c r="Y19" s="26" t="str">
        <f t="shared" ref="Y19" si="7">IF(AND(W19="Preventivo",X19="Automático"),"50%",IF(AND(W19="Preventivo",X19="Manual"),"40%",IF(AND(W19="Detectivo",X19="Automático"),"40%",IF(AND(W19="Detectivo",X19="Manual"),"30%",IF(AND(W19="Correctivo",X19="Automático"),"35%",IF(AND(W19="Correctivo",X19="Manual"),"25%",""))))))</f>
        <v>40%</v>
      </c>
      <c r="Z19" s="105" t="s">
        <v>77</v>
      </c>
      <c r="AA19" s="105" t="s">
        <v>78</v>
      </c>
      <c r="AB19" s="105" t="s">
        <v>79</v>
      </c>
      <c r="AC19" s="27">
        <f>IFERROR(IF(AND(V18="Probabilidad",V19="Probabilidad"),(AE18-(+AE18*Y19)),IF(V19="Probabilidad",(K18-(+K18*Y19)),IF(V19="Impacto",AE18,""))),"")</f>
        <v>0.36</v>
      </c>
      <c r="AD19" s="241"/>
      <c r="AE19" s="26">
        <f t="shared" si="5"/>
        <v>0.36</v>
      </c>
      <c r="AF19" s="241"/>
      <c r="AG19" s="28">
        <f ca="1">IFERROR(IF(AND(V18="Impacto",V19="Impacto"),(AG18-(+AG18*Y19)),IF(V19="Impacto",(O18-(+O18*Y19)),IF(V19="Probabilidad",AG18,""))),"")</f>
        <v>0.6</v>
      </c>
      <c r="AH19" s="223"/>
      <c r="AI19" s="225"/>
      <c r="AJ19" s="29"/>
      <c r="AK19" s="107">
        <v>2</v>
      </c>
      <c r="AL19" s="109" t="s">
        <v>1002</v>
      </c>
      <c r="AM19" s="116" t="s">
        <v>1003</v>
      </c>
      <c r="AN19" s="29"/>
      <c r="AO19" s="227"/>
      <c r="AP19" s="230"/>
      <c r="AQ19" s="230"/>
      <c r="AR19" s="231"/>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x14ac:dyDescent="0.25">
      <c r="A20" s="208"/>
      <c r="B20" s="210"/>
      <c r="C20" s="213"/>
      <c r="D20" s="215"/>
      <c r="E20" s="215"/>
      <c r="F20" s="215"/>
      <c r="G20" s="232"/>
      <c r="H20" s="215"/>
      <c r="I20" s="227"/>
      <c r="J20" s="235"/>
      <c r="K20" s="237"/>
      <c r="L20" s="221"/>
      <c r="M20" s="221"/>
      <c r="N20" s="235"/>
      <c r="O20" s="237"/>
      <c r="P20" s="239"/>
      <c r="Q20" s="107" t="s">
        <v>181</v>
      </c>
      <c r="R20" s="109" t="s">
        <v>986</v>
      </c>
      <c r="S20" s="109" t="s">
        <v>1004</v>
      </c>
      <c r="T20" s="109" t="s">
        <v>1039</v>
      </c>
      <c r="U20" s="111" t="str">
        <f t="shared" ref="U20:U24" si="8">+CONCATENATE(R20," ",S20," ",T20)</f>
        <v xml:space="preserve"> El Oficial y/o Suboficial C9 CAAID,B9 BRAID, S5 BAAID verifica trimestralmente  el estado de las herramientas, sitios, rutas y audiencias donde se realizarán las actividades de sensibilización conforme a lo establecido en la Directiva 00188/2017 con el fin de apoyar la intención del Comandante para el cumplimiento de la misión.
En caso de encontrar novedades en las herramientas deben informar  al Departamento CEDE9 para proyectar el plan necesidades. 
Dejando como evidencia informe de estado de herramientas OPAIM.</v>
      </c>
      <c r="V20" s="25" t="str">
        <f t="shared" si="1"/>
        <v>Probabilidad</v>
      </c>
      <c r="W20" s="105" t="s">
        <v>75</v>
      </c>
      <c r="X20" s="105" t="s">
        <v>76</v>
      </c>
      <c r="Y20" s="26" t="str">
        <f>IF(AND(W20="Preventivo",X20="Automático"),"50%",IF(AND(W20="Preventivo",X20="Manual"),"40%",IF(AND(W20="Detectivo",X20="Automático"),"40%",IF(AND(W20="Detectivo",X20="Manual"),"30%",IF(AND(W20="Correctivo",X20="Automático"),"35%",IF(AND(W20="Correctivo",X20="Manual"),"25%",""))))))</f>
        <v>40%</v>
      </c>
      <c r="Z20" s="105" t="s">
        <v>77</v>
      </c>
      <c r="AA20" s="105" t="s">
        <v>78</v>
      </c>
      <c r="AB20" s="105" t="s">
        <v>79</v>
      </c>
      <c r="AC20" s="27">
        <f t="shared" ref="AC20:AC24" si="9">IFERROR(IF(AND(V19="Probabilidad",V20="Probabilidad"),(AE19-(+AE19*Y20)),IF(V20="Probabilidad",(K19-(+K19*Y20)),IF(V20="Impacto",AE19,""))),"")</f>
        <v>0.216</v>
      </c>
      <c r="AD20" s="241"/>
      <c r="AE20" s="26">
        <f t="shared" si="5"/>
        <v>0.216</v>
      </c>
      <c r="AF20" s="241"/>
      <c r="AG20" s="28">
        <f ca="1">IFERROR(IF(AND(V18="Impacto",V19="Impacto",V20="Impacto"),(AG19-(+AG19*Y20)),IF(V20="Impacto",(O18-(+O18*Y20)),IF(V20="Probabilidad",AG19,""))),"")</f>
        <v>0.6</v>
      </c>
      <c r="AH20" s="223"/>
      <c r="AI20" s="225"/>
      <c r="AJ20" s="29"/>
      <c r="AK20" s="107">
        <v>3</v>
      </c>
      <c r="AL20" s="109" t="s">
        <v>1005</v>
      </c>
      <c r="AM20" s="109" t="s">
        <v>989</v>
      </c>
      <c r="AN20" s="29"/>
      <c r="AO20" s="227"/>
      <c r="AP20" s="230"/>
      <c r="AQ20" s="230"/>
      <c r="AR20" s="231"/>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107"/>
      <c r="R21" s="107"/>
      <c r="S21" s="107"/>
      <c r="T21" s="107"/>
      <c r="U21" s="111" t="str">
        <f t="shared" si="8"/>
        <v xml:space="preserve">  </v>
      </c>
      <c r="V21" s="25" t="str">
        <f t="shared" si="1"/>
        <v/>
      </c>
      <c r="W21" s="105"/>
      <c r="X21" s="105"/>
      <c r="Y21" s="26" t="str">
        <f t="shared" ref="Y21" si="10">IF(AND(W21="Preventivo",X21="Automático"),"50%",IF(AND(W21="Preventivo",X21="Manual"),"40%",IF(AND(W21="Detectivo",X21="Automático"),"40%",IF(AND(W21="Detectivo",X21="Manual"),"30%",IF(AND(W21="Correctivo",X21="Automático"),"35%",IF(AND(W21="Correctivo",X21="Manual"),"25%",""))))))</f>
        <v/>
      </c>
      <c r="Z21" s="105"/>
      <c r="AA21" s="105"/>
      <c r="AB21" s="105"/>
      <c r="AC21" s="27" t="str">
        <f t="shared" si="9"/>
        <v/>
      </c>
      <c r="AD21" s="241"/>
      <c r="AE21" s="26" t="str">
        <f t="shared" si="5"/>
        <v/>
      </c>
      <c r="AF21" s="241"/>
      <c r="AG21" s="28" t="str">
        <f>IFERROR(IF(AND(V18="Impacto",V19="Impacto",V20="Impacto",V21="Impacto"),(AG20-(+AG20*Y21)),IF(V21="Impacto",(O18-(+O18*Y21)),IF(V21="Probabilidad",AG20,""))),"")</f>
        <v/>
      </c>
      <c r="AH21" s="223"/>
      <c r="AI21" s="225"/>
      <c r="AJ21" s="29"/>
      <c r="AK21" s="107"/>
      <c r="AL21" s="109"/>
      <c r="AM21" s="109"/>
      <c r="AN21" s="29"/>
      <c r="AO21" s="227"/>
      <c r="AP21" s="230"/>
      <c r="AQ21" s="230"/>
      <c r="AR21" s="231"/>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107"/>
      <c r="R22" s="107"/>
      <c r="S22" s="107"/>
      <c r="T22" s="107"/>
      <c r="U22" s="111" t="str">
        <f t="shared" si="8"/>
        <v xml:space="preserve">  </v>
      </c>
      <c r="V22" s="25" t="str">
        <f t="shared" si="1"/>
        <v/>
      </c>
      <c r="W22" s="105"/>
      <c r="X22" s="105"/>
      <c r="Y22" s="26" t="str">
        <f>IF(AND(W22="Preventivo",X22="Automático"),"50%",IF(AND(W22="Preventivo",X22="Manual"),"40%",IF(AND(W22="Detectivo",X22="Automático"),"40%",IF(AND(W22="Detectivo",X22="Manual"),"30%",IF(AND(W22="Correctivo",X22="Automático"),"35%",IF(AND(W22="Correctivo",X22="Manual"),"25%",""))))))</f>
        <v/>
      </c>
      <c r="Z22" s="105"/>
      <c r="AA22" s="105"/>
      <c r="AB22" s="105"/>
      <c r="AC22" s="27" t="str">
        <f t="shared" si="9"/>
        <v/>
      </c>
      <c r="AD22" s="241"/>
      <c r="AE22" s="26" t="str">
        <f>+AC22</f>
        <v/>
      </c>
      <c r="AF22" s="241"/>
      <c r="AG22" s="28" t="str">
        <f>IFERROR(IF(AND(V16="Impacto",V17="Impacto",V18="Impacto",V19="Impacto",V22="Impacto"),(AG19-(+AG19*Y22)),IF(V22="Impacto",(O16-(+O16*Y22)),IF(V22="Probabilidad",AG19,""))),"")</f>
        <v/>
      </c>
      <c r="AH22" s="223"/>
      <c r="AI22" s="225"/>
      <c r="AJ22" s="29"/>
      <c r="AK22" s="107"/>
      <c r="AL22" s="109"/>
      <c r="AM22" s="107"/>
      <c r="AN22" s="29"/>
      <c r="AO22" s="227"/>
      <c r="AP22" s="230"/>
      <c r="AQ22" s="230"/>
      <c r="AR22" s="231"/>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107"/>
      <c r="R23" s="107"/>
      <c r="S23" s="107"/>
      <c r="T23" s="107"/>
      <c r="U23" s="111" t="str">
        <f t="shared" si="8"/>
        <v xml:space="preserve">  </v>
      </c>
      <c r="V23" s="25" t="str">
        <f t="shared" si="1"/>
        <v/>
      </c>
      <c r="W23" s="105"/>
      <c r="X23" s="105"/>
      <c r="Y23" s="26" t="str">
        <f>IF(AND(W23="Preventivo",X23="Automático"),"50%",IF(AND(W23="Preventivo",X23="Manual"),"40%",IF(AND(W23="Detectivo",X23="Automático"),"40%",IF(AND(W23="Detectivo",X23="Manual"),"30%",IF(AND(W23="Correctivo",X23="Automático"),"35%",IF(AND(W23="Correctivo",X23="Manual"),"25%",""))))))</f>
        <v/>
      </c>
      <c r="Z23" s="105"/>
      <c r="AA23" s="105"/>
      <c r="AB23" s="105"/>
      <c r="AC23" s="27" t="str">
        <f t="shared" si="9"/>
        <v/>
      </c>
      <c r="AD23" s="241"/>
      <c r="AE23" s="26" t="str">
        <f>+AC23</f>
        <v/>
      </c>
      <c r="AF23" s="241"/>
      <c r="AG23" s="28" t="str">
        <f>IFERROR(IF(AND(V17="Impacto",V18="Impacto",V19="Impacto",V20="Impacto",V23="Impacto"),(AG20-(+AG20*Y23)),IF(V23="Impacto",(O17-(+O17*Y23)),IF(V23="Probabilidad",AG20,""))),"")</f>
        <v/>
      </c>
      <c r="AH23" s="223"/>
      <c r="AI23" s="225"/>
      <c r="AJ23" s="29"/>
      <c r="AK23" s="107"/>
      <c r="AL23" s="109"/>
      <c r="AM23" s="107"/>
      <c r="AN23" s="29"/>
      <c r="AO23" s="227"/>
      <c r="AP23" s="230"/>
      <c r="AQ23" s="230"/>
      <c r="AR23" s="231"/>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107"/>
      <c r="R24" s="107"/>
      <c r="S24" s="107"/>
      <c r="T24" s="107"/>
      <c r="U24" s="111" t="str">
        <f t="shared" si="8"/>
        <v xml:space="preserve">  </v>
      </c>
      <c r="V24" s="25" t="str">
        <f t="shared" si="1"/>
        <v/>
      </c>
      <c r="W24" s="105"/>
      <c r="X24" s="105"/>
      <c r="Y24" s="26" t="str">
        <f>IF(AND(W24="Preventivo",X24="Automático"),"50%",IF(AND(W24="Preventivo",X24="Manual"),"40%",IF(AND(W24="Detectivo",X24="Automático"),"40%",IF(AND(W24="Detectivo",X24="Manual"),"30%",IF(AND(W24="Correctivo",X24="Automático"),"35%",IF(AND(W24="Correctivo",X24="Manual"),"25%",""))))))</f>
        <v/>
      </c>
      <c r="Z24" s="105"/>
      <c r="AA24" s="105"/>
      <c r="AB24" s="105"/>
      <c r="AC24" s="27" t="str">
        <f t="shared" si="9"/>
        <v/>
      </c>
      <c r="AD24" s="241"/>
      <c r="AE24" s="26" t="str">
        <f>+AC24</f>
        <v/>
      </c>
      <c r="AF24" s="241"/>
      <c r="AG24" s="28" t="str">
        <f>IFERROR(IF(AND(V18="Impacto",V19="Impacto",V20="Impacto",V21="Impacto",V24="Impacto"),(AG21-(+AG21*Y24)),IF(V24="Impacto",(O18-(+O18*Y24)),IF(V24="Probabilidad",AG21,""))),"")</f>
        <v/>
      </c>
      <c r="AH24" s="223"/>
      <c r="AI24" s="225"/>
      <c r="AJ24" s="29"/>
      <c r="AK24" s="107"/>
      <c r="AL24" s="109"/>
      <c r="AM24" s="107"/>
      <c r="AN24" s="29"/>
      <c r="AO24" s="227"/>
      <c r="AP24" s="230"/>
      <c r="AQ24" s="230"/>
      <c r="AR24" s="231"/>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t="s">
        <v>158</v>
      </c>
      <c r="D25" s="215" t="s">
        <v>71</v>
      </c>
      <c r="E25" s="215" t="s">
        <v>1006</v>
      </c>
      <c r="F25" s="215" t="s">
        <v>1007</v>
      </c>
      <c r="G25" s="232" t="str">
        <f t="shared" ref="G25" si="11">+CONCATENATE(D25," ",E25," ",F25)</f>
        <v>Posibilidad de Afectación Reputacional por deficiencias en la planeación del proceso Gestión Acción Integral debido a falta de interlocución dentro del proceso.</v>
      </c>
      <c r="H25" s="215" t="s">
        <v>103</v>
      </c>
      <c r="I25" s="227">
        <v>17893</v>
      </c>
      <c r="J25" s="235" t="str">
        <f>IF(I25&lt;=0,"",IF(I25&lt;=3,"Muy Baja",IF(I25&lt;=34,"Baja",IF(I25&lt;=600,"Media",IF(I25&lt;=6000,"Alta","Muy Alta")))))</f>
        <v>Muy Alta</v>
      </c>
      <c r="K25" s="237">
        <f>IF(J25="","",IF(J25="Muy Baja",0.2,IF(J25="Baja",0.4,IF(J25="Media",0.6,IF(J25="Alta",0.8,IF(J25="Muy Alta",1,))))))</f>
        <v>1</v>
      </c>
      <c r="L25" s="221" t="s">
        <v>104</v>
      </c>
      <c r="M25" s="221" t="str">
        <f ca="1">IF(NOT(ISERROR(MATCH(L25,'[20]Tabla Impacto'!$B$221:$B$223,0))),'[20]Tabla Impacto'!$F$223,L25)</f>
        <v xml:space="preserve">     El riesgo afecta la imagen de alguna área de la organización</v>
      </c>
      <c r="N25" s="235" t="str">
        <f ca="1">IF(OR(M25='[20]Tabla Impacto'!$C$11,M25='[20]Tabla Impacto'!$D$11),"Leve",IF(OR(M25='[20]Tabla Impacto'!$C$12,M25='[20]Tabla Impacto'!$D$12),"Menor",IF(OR(M25='[20]Tabla Impacto'!$C$13,M25='[20]Tabla Impacto'!$D$13),"Moderado",IF(OR(M25='[20]Tabla Impacto'!$C$14,M25='[20]Tabla Impacto'!$D$14),"Mayor",IF(OR(M25='[20]Tabla Impacto'!$C$15,M25='[20]Tabla Impacto'!$D$15),"Catastrófico","")))))</f>
        <v>Leve</v>
      </c>
      <c r="O25" s="237">
        <f ca="1">IF(N25="","",IF(N25="Leve",0.2,IF(N25="Menor",0.4,IF(N25="Moderado",0.6,IF(N25="Mayor",0.8,IF(N25="Catastrófico",1,))))))</f>
        <v>0.2</v>
      </c>
      <c r="P25" s="239" t="str">
        <f ca="1">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Alto</v>
      </c>
      <c r="Q25" s="107" t="s">
        <v>179</v>
      </c>
      <c r="R25" s="109" t="s">
        <v>1008</v>
      </c>
      <c r="S25" s="109" t="s">
        <v>1009</v>
      </c>
      <c r="T25" s="109" t="s">
        <v>1010</v>
      </c>
      <c r="U25" s="111" t="str">
        <f>+CONCATENATE(R25," ",S25," ",T25)</f>
        <v>El Director (DIACO-DICMI), El Oficial y/o Suboficial C9 CAAID verifica semestralmente el desarrollo de reuniones con los equipos de planeación de acuerdo a los establecido en los planes de (AC-CCM-OPAIM) para unificar criterios en la emisión de directrices, para el fortalecimiento del proceso de planeación.
En caso de no ejecutarse la reunión de coordinación, se procede a reprogramar la actividad.
Dejando como evidencia acta de reunión.</v>
      </c>
      <c r="V25" s="25" t="str">
        <f t="shared" si="1"/>
        <v>Probabilidad</v>
      </c>
      <c r="W25" s="105" t="s">
        <v>75</v>
      </c>
      <c r="X25" s="105" t="s">
        <v>76</v>
      </c>
      <c r="Y25" s="26" t="str">
        <f>IF(AND(W25="Preventivo",X25="Automático"),"50%",IF(AND(W25="Preventivo",X25="Manual"),"40%",IF(AND(W25="Detectivo",X25="Automático"),"40%",IF(AND(W25="Detectivo",X25="Manual"),"30%",IF(AND(W25="Correctivo",X25="Automático"),"35%",IF(AND(W25="Correctivo",X25="Manual"),"25%",""))))))</f>
        <v>40%</v>
      </c>
      <c r="Z25" s="105" t="s">
        <v>77</v>
      </c>
      <c r="AA25" s="105" t="s">
        <v>78</v>
      </c>
      <c r="AB25" s="105" t="s">
        <v>79</v>
      </c>
      <c r="AC25" s="27">
        <f>IFERROR(IF(V25="Probabilidad",(K25-(+K25*Y25)),IF(V25="Impacto",K25,"")),"")</f>
        <v>0.6</v>
      </c>
      <c r="AD25" s="241" t="str">
        <f>IFERROR(LOOKUP(LOOKUP(2,1/(AC25:AC31&lt;&gt;""),AC25:AC31),'[20]Opciones Tratamiento'!$I$2:$I$6,'[20]Opciones Tratamiento'!$J$2:$J$6),"")</f>
        <v>Muy Baja</v>
      </c>
      <c r="AE25" s="26">
        <f>+AC25</f>
        <v>0.6</v>
      </c>
      <c r="AF25" s="241" t="str">
        <f ca="1">IFERROR(LOOKUP(LOOKUP(2,1/(AG25:AG31&lt;&gt;""),AG25:AG31),'[20]Opciones Tratamiento'!L2:M6),"")</f>
        <v>Leve</v>
      </c>
      <c r="AG25" s="28">
        <f ca="1">IFERROR(IF(V25="Impacto",(O25-(+O25*Y25)),IF(V25="Probabilidad",O25,"")),"")</f>
        <v>0.2</v>
      </c>
      <c r="AH25" s="223" t="str">
        <f ca="1">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Bajo</v>
      </c>
      <c r="AI25" s="225" t="s">
        <v>80</v>
      </c>
      <c r="AJ25" s="29"/>
      <c r="AK25" s="107"/>
      <c r="AL25" s="109" t="s">
        <v>1011</v>
      </c>
      <c r="AM25" s="107"/>
      <c r="AN25" s="29"/>
      <c r="AO25" s="227" t="s">
        <v>81</v>
      </c>
      <c r="AP25" s="243" t="s">
        <v>985</v>
      </c>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107" t="s">
        <v>180</v>
      </c>
      <c r="R26" s="109" t="s">
        <v>1012</v>
      </c>
      <c r="S26" s="109" t="s">
        <v>1013</v>
      </c>
      <c r="T26" s="109" t="s">
        <v>1040</v>
      </c>
      <c r="U26" s="111" t="str">
        <f>+CONCATENATE(R26," ",S26," ",T26)</f>
        <v>El Oficial y/o Suboficial de Acción Integral (D9, B9 y S5) y Oficial y/o Suboficial (C9 CAAID) valida bimestralmente la elaboración de informes de cumplimiento de las Disciplinas AIN, para generar análisis prospectivo con información pertinente para la toma de decisiones.
En caso de no realizar los informes de gestión, se procede a convocar una rendición de cuentas por parte de las Unidades. 
Dejando como evidencia informes de gestión.</v>
      </c>
      <c r="V26" s="25" t="str">
        <f t="shared" si="1"/>
        <v>Probabilidad</v>
      </c>
      <c r="W26" s="105" t="s">
        <v>75</v>
      </c>
      <c r="X26" s="105" t="s">
        <v>76</v>
      </c>
      <c r="Y26" s="26" t="str">
        <f t="shared" ref="Y26" si="12">IF(AND(W26="Preventivo",X26="Automático"),"50%",IF(AND(W26="Preventivo",X26="Manual"),"40%",IF(AND(W26="Detectivo",X26="Automático"),"40%",IF(AND(W26="Detectivo",X26="Manual"),"30%",IF(AND(W26="Correctivo",X26="Automático"),"35%",IF(AND(W26="Correctivo",X26="Manual"),"25%",""))))))</f>
        <v>40%</v>
      </c>
      <c r="Z26" s="105" t="s">
        <v>184</v>
      </c>
      <c r="AA26" s="105" t="s">
        <v>78</v>
      </c>
      <c r="AB26" s="105" t="s">
        <v>79</v>
      </c>
      <c r="AC26" s="27">
        <f>IFERROR(IF(AND(V25="Probabilidad",V26="Probabilidad"),(AE25-(+AE25*Y26)),IF(V26="Probabilidad",(K25-(+K25*Y26)),IF(V26="Impacto",AE25,""))),"")</f>
        <v>0.36</v>
      </c>
      <c r="AD26" s="241"/>
      <c r="AE26" s="26">
        <f t="shared" ref="AE26" si="13">+AC26</f>
        <v>0.36</v>
      </c>
      <c r="AF26" s="241"/>
      <c r="AG26" s="28">
        <f ca="1">IFERROR(IF(AND(V25="Impacto",V26="Impacto"),(AG25-(+AG25*Y26)),IF(V26="Impacto",(O25-(+O25*Y26)),IF(V26="Probabilidad",AG25,""))),"")</f>
        <v>0.2</v>
      </c>
      <c r="AH26" s="223"/>
      <c r="AI26" s="225"/>
      <c r="AJ26" s="29"/>
      <c r="AK26" s="107"/>
      <c r="AL26" s="109" t="s">
        <v>1011</v>
      </c>
      <c r="AM26" s="107"/>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107" t="s">
        <v>181</v>
      </c>
      <c r="R27" s="109" t="s">
        <v>1014</v>
      </c>
      <c r="S27" s="109" t="s">
        <v>1041</v>
      </c>
      <c r="T27" s="109" t="s">
        <v>1042</v>
      </c>
      <c r="U27" s="111" t="str">
        <f t="shared" ref="U27:U31" si="14">+CONCATENATE(R27," ",S27," ",T27)</f>
        <v>El Oficial y/o Suboficial de Acción Integral (D9, B9) Verifica trimestralmente el cumplimiento de metas y procedimientos donde se evidencie la articulación de terceros validadores  de acuerdo a las capacidades de las unidades, para generar análisis basado en la casuística y aportar en la acertada formulación de los planes de Acción Integral.
En caso de no realizar la actividad, se procede a convocar una rendición de cuentas por parte de las Unidades. 
Dejando como Acta de reunión y/o circulares</v>
      </c>
      <c r="V27" s="25" t="str">
        <f t="shared" si="1"/>
        <v>Probabilidad</v>
      </c>
      <c r="W27" s="105" t="s">
        <v>75</v>
      </c>
      <c r="X27" s="105" t="s">
        <v>76</v>
      </c>
      <c r="Y27" s="26" t="str">
        <f>IF(AND(W27="Preventivo",X27="Automático"),"50%",IF(AND(W27="Preventivo",X27="Manual"),"40%",IF(AND(W27="Detectivo",X27="Automático"),"40%",IF(AND(W27="Detectivo",X27="Manual"),"30%",IF(AND(W27="Correctivo",X27="Automático"),"35%",IF(AND(W27="Correctivo",X27="Manual"),"25%",""))))))</f>
        <v>40%</v>
      </c>
      <c r="Z27" s="105" t="s">
        <v>77</v>
      </c>
      <c r="AA27" s="105" t="s">
        <v>78</v>
      </c>
      <c r="AB27" s="105" t="s">
        <v>79</v>
      </c>
      <c r="AC27" s="27">
        <f t="shared" ref="AC27:AC31" si="15">IFERROR(IF(AND(V26="Probabilidad",V27="Probabilidad"),(AE26-(+AE26*Y27)),IF(V27="Probabilidad",(K26-(+K26*Y27)),IF(V27="Impacto",AE26,""))),"")</f>
        <v>0.216</v>
      </c>
      <c r="AD27" s="241"/>
      <c r="AE27" s="26">
        <f>+AC27</f>
        <v>0.216</v>
      </c>
      <c r="AF27" s="241"/>
      <c r="AG27" s="28">
        <f ca="1">IFERROR(IF(AND(V25="Impacto",V26="Impacto",V27="Impacto"),(AG26-(+AG26*Y27)),IF(V27="Impacto",(O25-(+O25*Y27)),IF(V27="Probabilidad",AG26,""))),"")</f>
        <v>0.2</v>
      </c>
      <c r="AH27" s="223"/>
      <c r="AI27" s="225"/>
      <c r="AJ27" s="29"/>
      <c r="AK27" s="107"/>
      <c r="AL27" s="109" t="s">
        <v>1011</v>
      </c>
      <c r="AM27" s="107"/>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107"/>
      <c r="R28" s="109"/>
      <c r="S28" s="109"/>
      <c r="T28" s="109"/>
      <c r="U28" s="111" t="str">
        <f t="shared" si="14"/>
        <v xml:space="preserve">  </v>
      </c>
      <c r="V28" s="25" t="str">
        <f t="shared" si="1"/>
        <v/>
      </c>
      <c r="W28" s="105"/>
      <c r="X28" s="105"/>
      <c r="Y28" s="26" t="str">
        <f t="shared" ref="Y28" si="16">IF(AND(W28="Preventivo",X28="Automático"),"50%",IF(AND(W28="Preventivo",X28="Manual"),"40%",IF(AND(W28="Detectivo",X28="Automático"),"40%",IF(AND(W28="Detectivo",X28="Manual"),"30%",IF(AND(W28="Correctivo",X28="Automático"),"35%",IF(AND(W28="Correctivo",X28="Manual"),"25%",""))))))</f>
        <v/>
      </c>
      <c r="Z28" s="105"/>
      <c r="AA28" s="105"/>
      <c r="AB28" s="105"/>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107"/>
      <c r="AL28" s="109"/>
      <c r="AM28" s="107"/>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107"/>
      <c r="R29" s="107"/>
      <c r="S29" s="107"/>
      <c r="T29" s="107"/>
      <c r="U29" s="111" t="str">
        <f t="shared" si="14"/>
        <v xml:space="preserve">  </v>
      </c>
      <c r="V29" s="25" t="str">
        <f t="shared" si="1"/>
        <v/>
      </c>
      <c r="W29" s="105"/>
      <c r="X29" s="105"/>
      <c r="Y29" s="26" t="str">
        <f>IF(AND(W29="Preventivo",X29="Automático"),"50%",IF(AND(W29="Preventivo",X29="Manual"),"40%",IF(AND(W29="Detectivo",X29="Automático"),"40%",IF(AND(W29="Detectivo",X29="Manual"),"30%",IF(AND(W29="Correctivo",X29="Automático"),"35%",IF(AND(W29="Correctivo",X29="Manual"),"25%",""))))))</f>
        <v/>
      </c>
      <c r="Z29" s="105"/>
      <c r="AA29" s="105"/>
      <c r="AB29" s="105"/>
      <c r="AC29" s="27" t="str">
        <f t="shared" si="15"/>
        <v/>
      </c>
      <c r="AD29" s="241"/>
      <c r="AE29" s="26" t="str">
        <f>+AC29</f>
        <v/>
      </c>
      <c r="AF29" s="241"/>
      <c r="AG29" s="28" t="str">
        <f>IFERROR(IF(AND(V23="Impacto",V24="Impacto",V25="Impacto",V26="Impacto",V29="Impacto"),(AG26-(+AG26*Y29)),IF(V29="Impacto",(O23-(+O23*Y29)),IF(V29="Probabilidad",AG26,""))),"")</f>
        <v/>
      </c>
      <c r="AH29" s="223"/>
      <c r="AI29" s="225"/>
      <c r="AJ29" s="29"/>
      <c r="AK29" s="107"/>
      <c r="AL29" s="109"/>
      <c r="AM29" s="107"/>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107"/>
      <c r="R30" s="107"/>
      <c r="S30" s="107"/>
      <c r="T30" s="107"/>
      <c r="U30" s="111" t="str">
        <f t="shared" si="14"/>
        <v xml:space="preserve">  </v>
      </c>
      <c r="V30" s="25" t="str">
        <f t="shared" si="1"/>
        <v/>
      </c>
      <c r="W30" s="105"/>
      <c r="X30" s="105"/>
      <c r="Y30" s="26" t="str">
        <f>IF(AND(W30="Preventivo",X30="Automático"),"50%",IF(AND(W30="Preventivo",X30="Manual"),"40%",IF(AND(W30="Detectivo",X30="Automático"),"40%",IF(AND(W30="Detectivo",X30="Manual"),"30%",IF(AND(W30="Correctivo",X30="Automático"),"35%",IF(AND(W30="Correctivo",X30="Manual"),"25%",""))))))</f>
        <v/>
      </c>
      <c r="Z30" s="105"/>
      <c r="AA30" s="105"/>
      <c r="AB30" s="105"/>
      <c r="AC30" s="27" t="str">
        <f t="shared" si="15"/>
        <v/>
      </c>
      <c r="AD30" s="241"/>
      <c r="AE30" s="26" t="str">
        <f>+AC30</f>
        <v/>
      </c>
      <c r="AF30" s="241"/>
      <c r="AG30" s="28" t="str">
        <f>IFERROR(IF(AND(V24="Impacto",V25="Impacto",V26="Impacto",V27="Impacto",V30="Impacto"),(AG27-(+AG27*Y30)),IF(V30="Impacto",(O24-(+O24*Y30)),IF(V30="Probabilidad",AG27,""))),"")</f>
        <v/>
      </c>
      <c r="AH30" s="223"/>
      <c r="AI30" s="225"/>
      <c r="AJ30" s="29"/>
      <c r="AK30" s="107"/>
      <c r="AL30" s="109"/>
      <c r="AM30" s="107"/>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thickBot="1" x14ac:dyDescent="0.25">
      <c r="A31" s="208"/>
      <c r="B31" s="210"/>
      <c r="C31" s="213"/>
      <c r="D31" s="215"/>
      <c r="E31" s="215"/>
      <c r="F31" s="215"/>
      <c r="G31" s="232"/>
      <c r="H31" s="215"/>
      <c r="I31" s="227"/>
      <c r="J31" s="235"/>
      <c r="K31" s="237"/>
      <c r="L31" s="221"/>
      <c r="M31" s="221"/>
      <c r="N31" s="235"/>
      <c r="O31" s="237"/>
      <c r="P31" s="239"/>
      <c r="Q31" s="107"/>
      <c r="R31" s="107"/>
      <c r="S31" s="107"/>
      <c r="T31" s="107"/>
      <c r="U31" s="111" t="str">
        <f t="shared" si="14"/>
        <v xml:space="preserve">  </v>
      </c>
      <c r="V31" s="25" t="str">
        <f t="shared" si="1"/>
        <v/>
      </c>
      <c r="W31" s="105"/>
      <c r="X31" s="105"/>
      <c r="Y31" s="26" t="str">
        <f>IF(AND(W31="Preventivo",X31="Automático"),"50%",IF(AND(W31="Preventivo",X31="Manual"),"40%",IF(AND(W31="Detectivo",X31="Automático"),"40%",IF(AND(W31="Detectivo",X31="Manual"),"30%",IF(AND(W31="Correctivo",X31="Automático"),"35%",IF(AND(W31="Correctivo",X31="Manual"),"25%",""))))))</f>
        <v/>
      </c>
      <c r="Z31" s="105"/>
      <c r="AA31" s="105"/>
      <c r="AB31" s="105"/>
      <c r="AC31" s="27" t="str">
        <f t="shared" si="15"/>
        <v/>
      </c>
      <c r="AD31" s="241"/>
      <c r="AE31" s="26" t="str">
        <f>+AC31</f>
        <v/>
      </c>
      <c r="AF31" s="241"/>
      <c r="AG31" s="28" t="str">
        <f>IFERROR(IF(AND(V25="Impacto",V26="Impacto",V27="Impacto",V28="Impacto",V31="Impacto"),(AG28-(+AG28*Y31)),IF(V31="Impacto",(O25-(+O25*Y31)),IF(V31="Probabilidad",AG28,""))),"")</f>
        <v/>
      </c>
      <c r="AH31" s="223"/>
      <c r="AI31" s="225"/>
      <c r="AJ31" s="29"/>
      <c r="AK31" s="107"/>
      <c r="AL31" s="109"/>
      <c r="AM31" s="107"/>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t="s">
        <v>99</v>
      </c>
      <c r="D32" s="215" t="s">
        <v>109</v>
      </c>
      <c r="E32" s="215" t="s">
        <v>1015</v>
      </c>
      <c r="F32" s="215" t="s">
        <v>1016</v>
      </c>
      <c r="G32" s="232" t="str">
        <f t="shared" ref="G32" si="18">+CONCATENATE(D32," ",E32," ",F32)</f>
        <v>Posibilidad de Afectación Reputacional y Económica por el accionar delictivo de la amenaza interna o externa durante el desarrollo de actividades de Acción Integral debido a desarticulación sinergia  operacional</v>
      </c>
      <c r="H32" s="215" t="s">
        <v>1017</v>
      </c>
      <c r="I32" s="227">
        <v>6620</v>
      </c>
      <c r="J32" s="235" t="str">
        <f>IF(I32&lt;=0,"",IF(I32&lt;=3,"Muy Baja",IF(I32&lt;=34,"Baja",IF(I32&lt;=600,"Media",IF(I32&lt;=6000,"Alta","Muy Alta")))))</f>
        <v>Muy Alta</v>
      </c>
      <c r="K32" s="237">
        <f>IF(J32="","",IF(J32="Muy Baja",0.2,IF(J32="Baja",0.4,IF(J32="Media",0.6,IF(J32="Alta",0.8,IF(J32="Muy Alta",1,))))))</f>
        <v>1</v>
      </c>
      <c r="L32" s="221" t="s">
        <v>250</v>
      </c>
      <c r="M32" s="221" t="str">
        <f ca="1">IF(NOT(ISERROR(MATCH(L32,'[20]Tabla Impacto'!$B$221:$B$223,0))),'[20]Tabla Impacto'!$F$223,L32)</f>
        <v xml:space="preserve">     El riesgo afecta la imagen de  la entidad con efecto publicitario sostenido a nivel de sector administrativo, nivel departamental o municipal</v>
      </c>
      <c r="N32" s="235" t="str">
        <f ca="1">IF(OR(M32='[20]Tabla Impacto'!$C$11,M32='[20]Tabla Impacto'!$D$11),"Leve",IF(OR(M32='[20]Tabla Impacto'!$C$12,M32='[20]Tabla Impacto'!$D$12),"Menor",IF(OR(M32='[20]Tabla Impacto'!$C$13,M32='[20]Tabla Impacto'!$D$13),"Moderado",IF(OR(M32='[20]Tabla Impacto'!$C$14,M32='[20]Tabla Impacto'!$D$14),"Mayor",IF(OR(M32='[20]Tabla Impacto'!$C$15,M32='[20]Tabla Impacto'!$D$15),"Catastrófico","")))))</f>
        <v>Mayor</v>
      </c>
      <c r="O32" s="237">
        <f ca="1">IF(N32="","",IF(N32="Leve",0.2,IF(N32="Menor",0.4,IF(N32="Moderado",0.6,IF(N32="Mayor",0.8,IF(N32="Catastrófico",1,))))))</f>
        <v>0.8</v>
      </c>
      <c r="P32" s="239" t="str">
        <f ca="1">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Alto</v>
      </c>
      <c r="Q32" s="107" t="s">
        <v>179</v>
      </c>
      <c r="R32" s="109" t="s">
        <v>1018</v>
      </c>
      <c r="S32" s="109" t="s">
        <v>1019</v>
      </c>
      <c r="T32" s="109" t="s">
        <v>1020</v>
      </c>
      <c r="U32" s="111" t="str">
        <f>+CONCATENATE(R32," ",S32," ",T32)</f>
        <v>El Oficial y/o Suboficial de Acción Integral (D9, B9 y S5)  verifica trimestralmente que los calcos de la plantilla operacional de AIN se encuentren actualizados para el adecuado planeamiento operacional,  con el fin de reconocer sobre el área de operaciones las diferentes variables a tener en cuenta para facilitar el registro de la información, el análisis y posterior proceso de toma de decisiones.
En caso de no ejecutarse la actividad, se procede a reprogramarla.
Dejando como evidencia calcos actualizados.</v>
      </c>
      <c r="V32" s="25" t="str">
        <f t="shared" si="1"/>
        <v>Probabilidad</v>
      </c>
      <c r="W32" s="105" t="s">
        <v>75</v>
      </c>
      <c r="X32" s="105" t="s">
        <v>76</v>
      </c>
      <c r="Y32" s="26" t="str">
        <f>IF(AND(W32="Preventivo",X32="Automático"),"50%",IF(AND(W32="Preventivo",X32="Manual"),"40%",IF(AND(W32="Detectivo",X32="Automático"),"40%",IF(AND(W32="Detectivo",X32="Manual"),"30%",IF(AND(W32="Correctivo",X32="Automático"),"35%",IF(AND(W32="Correctivo",X32="Manual"),"25%",""))))))</f>
        <v>40%</v>
      </c>
      <c r="Z32" s="105" t="s">
        <v>184</v>
      </c>
      <c r="AA32" s="105" t="s">
        <v>78</v>
      </c>
      <c r="AB32" s="105" t="s">
        <v>79</v>
      </c>
      <c r="AC32" s="27">
        <f>IFERROR(IF(V32="Probabilidad",(K32-(+K32*Y32)),IF(V32="Impacto",K32,"")),"")</f>
        <v>0.6</v>
      </c>
      <c r="AD32" s="241" t="str">
        <f>IFERROR(LOOKUP(LOOKUP(2,1/(AC32:AC38&lt;&gt;""),AC32:AC38),'[20]Opciones Tratamiento'!$I$2:$I$6,'[20]Opciones Tratamiento'!$J$2:$J$6),"")</f>
        <v>Muy Baja</v>
      </c>
      <c r="AE32" s="26">
        <f>+AC32</f>
        <v>0.6</v>
      </c>
      <c r="AF32" s="241" t="str">
        <f ca="1">IFERROR(LOOKUP(LOOKUP(2,1/(AG32:AG38&lt;&gt;""),AG32:AG38),'[20]Opciones Tratamiento'!L2:M6),"")</f>
        <v>Mayor</v>
      </c>
      <c r="AG32" s="28">
        <f ca="1">IFERROR(IF(V32="Impacto",(O32-(+O32*Y32)),IF(V32="Probabilidad",O32,"")),"")</f>
        <v>0.8</v>
      </c>
      <c r="AH32" s="223" t="str">
        <f ca="1">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Alto</v>
      </c>
      <c r="AI32" s="225" t="s">
        <v>93</v>
      </c>
      <c r="AJ32" s="29"/>
      <c r="AK32" s="107">
        <v>1</v>
      </c>
      <c r="AL32" s="13" t="s">
        <v>1021</v>
      </c>
      <c r="AM32" s="13" t="s">
        <v>1022</v>
      </c>
      <c r="AN32" s="29"/>
      <c r="AO32" s="227" t="s">
        <v>81</v>
      </c>
      <c r="AP32" s="230" t="s">
        <v>1043</v>
      </c>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107" t="s">
        <v>180</v>
      </c>
      <c r="R33" s="109" t="s">
        <v>1018</v>
      </c>
      <c r="S33" s="109" t="s">
        <v>1023</v>
      </c>
      <c r="T33" s="109" t="s">
        <v>1024</v>
      </c>
      <c r="U33" s="111" t="str">
        <f>+CONCATENATE(R33," ",S33," ",T33)</f>
        <v>El Oficial y/o Suboficial de Acción Integral (D9, B9 y S5)  verifica  mensualmente que el análisis del estudio de área se encuentre actualizado de manera que permita la comprensión del área de operaciones,  con el fin de analizar los factores externos, internos, vulnerabilidades y susceptibilidades que pueden ser explotadas para el cumplimiento de la misión,.
En caso de no ejecutarse la actividad, se procede a reprogramarla.
Dejando como evidencia estudio de área.</v>
      </c>
      <c r="V33" s="25" t="str">
        <f t="shared" si="1"/>
        <v>Probabilidad</v>
      </c>
      <c r="W33" s="105" t="s">
        <v>75</v>
      </c>
      <c r="X33" s="105" t="s">
        <v>76</v>
      </c>
      <c r="Y33" s="26" t="str">
        <f t="shared" ref="Y33" si="19">IF(AND(W33="Preventivo",X33="Automático"),"50%",IF(AND(W33="Preventivo",X33="Manual"),"40%",IF(AND(W33="Detectivo",X33="Automático"),"40%",IF(AND(W33="Detectivo",X33="Manual"),"30%",IF(AND(W33="Correctivo",X33="Automático"),"35%",IF(AND(W33="Correctivo",X33="Manual"),"25%",""))))))</f>
        <v>40%</v>
      </c>
      <c r="Z33" s="105" t="s">
        <v>184</v>
      </c>
      <c r="AA33" s="105" t="s">
        <v>78</v>
      </c>
      <c r="AB33" s="105" t="s">
        <v>79</v>
      </c>
      <c r="AC33" s="27">
        <f>IFERROR(IF(AND(V32="Probabilidad",V33="Probabilidad"),(AE32-(+AE32*Y33)),IF(V33="Probabilidad",(K32-(+K32*Y33)),IF(V33="Impacto",AE32,""))),"")</f>
        <v>0.36</v>
      </c>
      <c r="AD33" s="241"/>
      <c r="AE33" s="26">
        <f t="shared" ref="AE33" si="20">+AC33</f>
        <v>0.36</v>
      </c>
      <c r="AF33" s="241"/>
      <c r="AG33" s="28">
        <f ca="1">IFERROR(IF(AND(V32="Impacto",V33="Impacto"),(AG32-(+AG32*Y33)),IF(V33="Impacto",(O32-(+O32*Y33)),IF(V33="Probabilidad",AG32,""))),"")</f>
        <v>0.8</v>
      </c>
      <c r="AH33" s="223"/>
      <c r="AI33" s="225"/>
      <c r="AJ33" s="29"/>
      <c r="AK33" s="107">
        <v>2</v>
      </c>
      <c r="AL33" s="14" t="s">
        <v>1025</v>
      </c>
      <c r="AM33" s="14" t="s">
        <v>1022</v>
      </c>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107" t="s">
        <v>181</v>
      </c>
      <c r="R34" s="109" t="s">
        <v>1018</v>
      </c>
      <c r="S34" s="109" t="s">
        <v>1026</v>
      </c>
      <c r="T34" s="109" t="s">
        <v>1027</v>
      </c>
      <c r="U34" s="111" t="str">
        <f t="shared" ref="U34:U38" si="21">+CONCATENATE(R34," ",S34," ",T34)</f>
        <v>El Oficial y/o Suboficial de Acción Integral (D9, B9 y S5)  verifica  trimestralmente el planeamiento operacional de acuerdo con lo establecido en el manual 3-53.0 y plantea los probables comportamientos de las variables,  con el fin de alertar sobre posibles perturbaciones a la población, desplazamientos y presenta las posibles maniobras de apoyo para contribuir al éxito de la misión antes, durante y después de la misma.
En caso de no ejecutarse la actividad, se procede a reprogramarla.
Dejando como evidencia anexo de Acción Integral.</v>
      </c>
      <c r="V34" s="25" t="str">
        <f t="shared" si="1"/>
        <v>Probabilidad</v>
      </c>
      <c r="W34" s="105" t="s">
        <v>75</v>
      </c>
      <c r="X34" s="105" t="s">
        <v>76</v>
      </c>
      <c r="Y34" s="26" t="str">
        <f>IF(AND(W34="Preventivo",X34="Automático"),"50%",IF(AND(W34="Preventivo",X34="Manual"),"40%",IF(AND(W34="Detectivo",X34="Automático"),"40%",IF(AND(W34="Detectivo",X34="Manual"),"30%",IF(AND(W34="Correctivo",X34="Automático"),"35%",IF(AND(W34="Correctivo",X34="Manual"),"25%",""))))))</f>
        <v>40%</v>
      </c>
      <c r="Z34" s="105" t="s">
        <v>184</v>
      </c>
      <c r="AA34" s="105" t="s">
        <v>78</v>
      </c>
      <c r="AB34" s="105" t="s">
        <v>79</v>
      </c>
      <c r="AC34" s="27">
        <f t="shared" ref="AC34:AC38" si="22">IFERROR(IF(AND(V33="Probabilidad",V34="Probabilidad"),(AE33-(+AE33*Y34)),IF(V34="Probabilidad",(K33-(+K33*Y34)),IF(V34="Impacto",AE33,""))),"")</f>
        <v>0.216</v>
      </c>
      <c r="AD34" s="241"/>
      <c r="AE34" s="26">
        <f>+AC34</f>
        <v>0.216</v>
      </c>
      <c r="AF34" s="241"/>
      <c r="AG34" s="28">
        <f ca="1">IFERROR(IF(AND(V32="Impacto",V33="Impacto",V34="Impacto"),(AG33-(+AG33*Y34)),IF(V34="Impacto",(O32-(+O32*Y34)),IF(V34="Probabilidad",AG33,""))),"")</f>
        <v>0.8</v>
      </c>
      <c r="AH34" s="223"/>
      <c r="AI34" s="225"/>
      <c r="AJ34" s="29"/>
      <c r="AK34" s="107"/>
      <c r="AL34" s="109"/>
      <c r="AM34" s="107"/>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107"/>
      <c r="R35" s="107"/>
      <c r="S35" s="107"/>
      <c r="T35" s="107"/>
      <c r="U35" s="111" t="str">
        <f t="shared" si="21"/>
        <v xml:space="preserve">  </v>
      </c>
      <c r="V35" s="25" t="str">
        <f t="shared" si="1"/>
        <v/>
      </c>
      <c r="W35" s="105"/>
      <c r="X35" s="105"/>
      <c r="Y35" s="26" t="str">
        <f t="shared" ref="Y35" si="23">IF(AND(W35="Preventivo",X35="Automático"),"50%",IF(AND(W35="Preventivo",X35="Manual"),"40%",IF(AND(W35="Detectivo",X35="Automático"),"40%",IF(AND(W35="Detectivo",X35="Manual"),"30%",IF(AND(W35="Correctivo",X35="Automático"),"35%",IF(AND(W35="Correctivo",X35="Manual"),"25%",""))))))</f>
        <v/>
      </c>
      <c r="Z35" s="105"/>
      <c r="AA35" s="105"/>
      <c r="AB35" s="105"/>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107"/>
      <c r="AL35" s="109"/>
      <c r="AM35" s="107"/>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107"/>
      <c r="R36" s="107"/>
      <c r="S36" s="107"/>
      <c r="T36" s="107"/>
      <c r="U36" s="111" t="str">
        <f t="shared" si="21"/>
        <v xml:space="preserve">  </v>
      </c>
      <c r="V36" s="25" t="str">
        <f t="shared" si="1"/>
        <v/>
      </c>
      <c r="W36" s="105"/>
      <c r="X36" s="105"/>
      <c r="Y36" s="26" t="str">
        <f>IF(AND(W36="Preventivo",X36="Automático"),"50%",IF(AND(W36="Preventivo",X36="Manual"),"40%",IF(AND(W36="Detectivo",X36="Automático"),"40%",IF(AND(W36="Detectivo",X36="Manual"),"30%",IF(AND(W36="Correctivo",X36="Automático"),"35%",IF(AND(W36="Correctivo",X36="Manual"),"25%",""))))))</f>
        <v/>
      </c>
      <c r="Z36" s="105"/>
      <c r="AA36" s="105"/>
      <c r="AB36" s="105"/>
      <c r="AC36" s="27" t="str">
        <f t="shared" si="22"/>
        <v/>
      </c>
      <c r="AD36" s="241"/>
      <c r="AE36" s="26" t="str">
        <f>+AC36</f>
        <v/>
      </c>
      <c r="AF36" s="241"/>
      <c r="AG36" s="28" t="str">
        <f>IFERROR(IF(AND(V31="Impacto",V32="Impacto",V33="Impacto",V34="Impacto",V36="Impacto"),(AG34-(+AG34*Y36)),IF(V36="Impacto",(O31-(+O31*Y36)),IF(V36="Probabilidad",AG34,""))),"")</f>
        <v/>
      </c>
      <c r="AH36" s="223"/>
      <c r="AI36" s="225"/>
      <c r="AJ36" s="29"/>
      <c r="AK36" s="107"/>
      <c r="AL36" s="109"/>
      <c r="AM36" s="107"/>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107"/>
      <c r="R37" s="107"/>
      <c r="S37" s="107"/>
      <c r="T37" s="107"/>
      <c r="U37" s="111" t="str">
        <f t="shared" si="21"/>
        <v xml:space="preserve">  </v>
      </c>
      <c r="V37" s="25" t="str">
        <f t="shared" si="1"/>
        <v/>
      </c>
      <c r="W37" s="105"/>
      <c r="X37" s="105"/>
      <c r="Y37" s="26" t="str">
        <f>IF(AND(W37="Preventivo",X37="Automático"),"50%",IF(AND(W37="Preventivo",X37="Manual"),"40%",IF(AND(W37="Detectivo",X37="Automático"),"40%",IF(AND(W37="Detectivo",X37="Manual"),"30%",IF(AND(W37="Correctivo",X37="Automático"),"35%",IF(AND(W37="Correctivo",X37="Manual"),"25%",""))))))</f>
        <v/>
      </c>
      <c r="Z37" s="105"/>
      <c r="AA37" s="105"/>
      <c r="AB37" s="105"/>
      <c r="AC37" s="27" t="str">
        <f t="shared" si="22"/>
        <v/>
      </c>
      <c r="AD37" s="241"/>
      <c r="AE37" s="26" t="str">
        <f>+AC37</f>
        <v/>
      </c>
      <c r="AF37" s="241"/>
      <c r="AG37" s="28" t="str">
        <f>IFERROR(IF(AND(V31="Impacto",V32="Impacto",V33="Impacto",V34="Impacto",V37="Impacto"),(AG34-(+AG34*Y37)),IF(V37="Impacto",(O31-(+O31*Y37)),IF(V37="Probabilidad",AG34,""))),"")</f>
        <v/>
      </c>
      <c r="AH37" s="223"/>
      <c r="AI37" s="225"/>
      <c r="AJ37" s="29"/>
      <c r="AK37" s="107"/>
      <c r="AL37" s="109"/>
      <c r="AM37" s="107"/>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107"/>
      <c r="R38" s="107"/>
      <c r="S38" s="107"/>
      <c r="T38" s="107"/>
      <c r="U38" s="111" t="str">
        <f t="shared" si="21"/>
        <v xml:space="preserve">  </v>
      </c>
      <c r="V38" s="25" t="str">
        <f t="shared" si="1"/>
        <v/>
      </c>
      <c r="W38" s="105"/>
      <c r="X38" s="105"/>
      <c r="Y38" s="26" t="str">
        <f>IF(AND(W38="Preventivo",X38="Automático"),"50%",IF(AND(W38="Preventivo",X38="Manual"),"40%",IF(AND(W38="Detectivo",X38="Automático"),"40%",IF(AND(W38="Detectivo",X38="Manual"),"30%",IF(AND(W38="Correctivo",X38="Automático"),"35%",IF(AND(W38="Correctivo",X38="Manual"),"25%",""))))))</f>
        <v/>
      </c>
      <c r="Z38" s="105"/>
      <c r="AA38" s="105"/>
      <c r="AB38" s="105"/>
      <c r="AC38" s="27" t="str">
        <f t="shared" si="22"/>
        <v/>
      </c>
      <c r="AD38" s="241"/>
      <c r="AE38" s="26" t="str">
        <f>+AC38</f>
        <v/>
      </c>
      <c r="AF38" s="241"/>
      <c r="AG38" s="28" t="str">
        <f>IFERROR(IF(AND(V32="Impacto",V33="Impacto",V34="Impacto",V35="Impacto",V38="Impacto"),(AG35-(+AG35*Y38)),IF(V38="Impacto",(O32-(+O32*Y38)),IF(V38="Probabilidad",AG35,""))),"")</f>
        <v/>
      </c>
      <c r="AH38" s="223"/>
      <c r="AI38" s="225"/>
      <c r="AJ38" s="29"/>
      <c r="AK38" s="107"/>
      <c r="AL38" s="109"/>
      <c r="AM38" s="107"/>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204.75" customHeight="1" x14ac:dyDescent="0.25">
      <c r="A39" s="208" t="s">
        <v>86</v>
      </c>
      <c r="B39" s="210"/>
      <c r="C39" s="213" t="s">
        <v>99</v>
      </c>
      <c r="D39" s="215" t="s">
        <v>109</v>
      </c>
      <c r="E39" s="215" t="s">
        <v>110</v>
      </c>
      <c r="F39" s="215" t="s">
        <v>172</v>
      </c>
      <c r="G39" s="232" t="str">
        <f t="shared" ref="G39" si="25">+CONCATENATE(D39," ",E39," ",F39)</f>
        <v>Posibilidad de Afectación Reputacional y Económica por la desactualización de la normatividad de los procesos, procedimientos, formatos y/o directivas, en la elaboración de documentos bajo los lineamientos emitidos por el Ejército Nacional</v>
      </c>
      <c r="H39" s="215" t="s">
        <v>73</v>
      </c>
      <c r="I39" s="227">
        <v>155</v>
      </c>
      <c r="J39" s="235" t="str">
        <f>IF(I39&lt;=0,"",IF(I39&lt;=3,"Muy Baja",IF(I39&lt;=34,"Baja",IF(I39&lt;=600,"Media",IF(I39&lt;=6000,"Alta","Muy Alta")))))</f>
        <v>Media</v>
      </c>
      <c r="K39" s="237">
        <f>IF(J39="","",IF(J39="Muy Baja",0.2,IF(J39="Baja",0.4,IF(J39="Media",0.6,IF(J39="Alta",0.8,IF(J39="Muy Alta",1,))))))</f>
        <v>0.6</v>
      </c>
      <c r="L39" s="221" t="s">
        <v>930</v>
      </c>
      <c r="M39" s="221" t="str">
        <f ca="1">IF(NOT(ISERROR(MATCH(L39,'[20]Tabla Impacto'!$B$221:$B$223,0))),'[20]Tabla Impacto'!$F$223,L39)</f>
        <v xml:space="preserve">     El riesgo afecta la imagen de la entidad internamente, de conocimiento general, nivel interno, de junta directiva y accionistas y/o de provedores</v>
      </c>
      <c r="N39" s="235" t="str">
        <f ca="1">IF(OR(M39='[20]Tabla Impacto'!$C$11,M39='[20]Tabla Impacto'!$D$11),"Leve",IF(OR(M39='[20]Tabla Impacto'!$C$12,M39='[20]Tabla Impacto'!$D$12),"Menor",IF(OR(M39='[20]Tabla Impacto'!$C$13,M39='[20]Tabla Impacto'!$D$13),"Moderado",IF(OR(M39='[20]Tabla Impacto'!$C$14,M39='[20]Tabla Impacto'!$D$14),"Mayor",IF(OR(M39='[20]Tabla Impacto'!$C$15,M39='[20]Tabla Impacto'!$D$15),"Catastrófico","")))))</f>
        <v>Menor</v>
      </c>
      <c r="O39" s="237">
        <f ca="1">IF(N39="","",IF(N39="Leve",0.2,IF(N39="Menor",0.4,IF(N39="Moderado",0.6,IF(N39="Mayor",0.8,IF(N39="Catastrófico",1,))))))</f>
        <v>0.4</v>
      </c>
      <c r="P39" s="239" t="str">
        <f ca="1">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Moderado</v>
      </c>
      <c r="Q39" s="107" t="s">
        <v>179</v>
      </c>
      <c r="R39" s="109" t="s">
        <v>1028</v>
      </c>
      <c r="S39" s="109" t="s">
        <v>1029</v>
      </c>
      <c r="T39" s="109" t="s">
        <v>1044</v>
      </c>
      <c r="U39" s="111" t="str">
        <f>+CONCATENATE(R39," ",S39," ",T39)</f>
        <v>El asesor jurídico del Departamento CEDE9  verifica mensualmente que se emitan directrices para las Unidades del proceso Gestión Acción Integral con marcos normativos o referencias legales vigentes, con el fin de actualizar y no caer en situaciones jurídicas que afecten la institucionalidad. En caso de encontrar novedades en los documentos se retroalimentan a las partes involucradas para la corrección de los mismos.
Dejando como evidencia informe de gestión.</v>
      </c>
      <c r="V39" s="25" t="str">
        <f t="shared" si="1"/>
        <v>Probabilidad</v>
      </c>
      <c r="W39" s="105" t="s">
        <v>75</v>
      </c>
      <c r="X39" s="105" t="s">
        <v>76</v>
      </c>
      <c r="Y39" s="26" t="str">
        <f>IF(AND(W39="Preventivo",X39="Automático"),"50%",IF(AND(W39="Preventivo",X39="Manual"),"40%",IF(AND(W39="Detectivo",X39="Automático"),"40%",IF(AND(W39="Detectivo",X39="Manual"),"30%",IF(AND(W39="Correctivo",X39="Automático"),"35%",IF(AND(W39="Correctivo",X39="Manual"),"25%",""))))))</f>
        <v>40%</v>
      </c>
      <c r="Z39" s="105" t="s">
        <v>77</v>
      </c>
      <c r="AA39" s="105" t="s">
        <v>78</v>
      </c>
      <c r="AB39" s="105" t="s">
        <v>79</v>
      </c>
      <c r="AC39" s="27">
        <f>IFERROR(IF(V39="Probabilidad",(K39-(+K39*Y39)),IF(V39="Impacto",K39,"")),"")</f>
        <v>0.36</v>
      </c>
      <c r="AD39" s="241" t="str">
        <f>IFERROR(LOOKUP(LOOKUP(2,1/(AC39:AC45&lt;&gt;""),AC39:AC45),'[20]Opciones Tratamiento'!$I$2:$I$6,'[20]Opciones Tratamiento'!$J$2:$J$6),"")</f>
        <v>Muy Baja</v>
      </c>
      <c r="AE39" s="26">
        <f>+AC39</f>
        <v>0.36</v>
      </c>
      <c r="AF39" s="241" t="str">
        <f ca="1">IFERROR(LOOKUP(LOOKUP(2,1/(AG39:AG45&lt;&gt;""),AG39:AG45),'[20]Opciones Tratamiento'!L2:M6),"")</f>
        <v>Menor</v>
      </c>
      <c r="AG39" s="28">
        <f ca="1">IFERROR(IF(V39="Impacto",(O39-(+O39*Y39)),IF(V39="Probabilidad",O39,"")),"")</f>
        <v>0.4</v>
      </c>
      <c r="AH39" s="223" t="str">
        <f ca="1">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Bajo</v>
      </c>
      <c r="AI39" s="225" t="s">
        <v>80</v>
      </c>
      <c r="AJ39" s="29"/>
      <c r="AK39" s="107"/>
      <c r="AL39" s="109" t="s">
        <v>1030</v>
      </c>
      <c r="AM39" s="107"/>
      <c r="AN39" s="29"/>
      <c r="AO39" s="227"/>
      <c r="AP39" s="230" t="s">
        <v>1045</v>
      </c>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204" customHeight="1" x14ac:dyDescent="0.25">
      <c r="A40" s="208"/>
      <c r="B40" s="210"/>
      <c r="C40" s="213"/>
      <c r="D40" s="215"/>
      <c r="E40" s="215"/>
      <c r="F40" s="215"/>
      <c r="G40" s="232"/>
      <c r="H40" s="215"/>
      <c r="I40" s="227"/>
      <c r="J40" s="235"/>
      <c r="K40" s="237"/>
      <c r="L40" s="221"/>
      <c r="M40" s="221"/>
      <c r="N40" s="235"/>
      <c r="O40" s="237"/>
      <c r="P40" s="239"/>
      <c r="Q40" s="107" t="s">
        <v>180</v>
      </c>
      <c r="R40" s="109" t="s">
        <v>1028</v>
      </c>
      <c r="S40" s="109" t="s">
        <v>1031</v>
      </c>
      <c r="T40" s="109" t="s">
        <v>1046</v>
      </c>
      <c r="U40" s="111" t="str">
        <f>+CONCATENATE(R40," ",S40," ",T40)</f>
        <v>El asesor jurídico del Departamento CEDE9 verifica trimestralmente reuniones con los equipos de planeación de las Direcciones CEDE9 para unificar criterios en la emisión de directrices, con el fin de no incurrir en situaciones jurídicas que afecten la institucionalidad. En caso de encontrar  novedades en los documentos se retroalimentan a las partes involucradas para la corrección de los mismos. 
Dejando como evidencia actas de reunión.</v>
      </c>
      <c r="V40" s="25" t="str">
        <f t="shared" si="1"/>
        <v>Probabilidad</v>
      </c>
      <c r="W40" s="105" t="s">
        <v>75</v>
      </c>
      <c r="X40" s="105" t="s">
        <v>76</v>
      </c>
      <c r="Y40" s="26" t="str">
        <f t="shared" ref="Y40" si="26">IF(AND(W40="Preventivo",X40="Automático"),"50%",IF(AND(W40="Preventivo",X40="Manual"),"40%",IF(AND(W40="Detectivo",X40="Automático"),"40%",IF(AND(W40="Detectivo",X40="Manual"),"30%",IF(AND(W40="Correctivo",X40="Automático"),"35%",IF(AND(W40="Correctivo",X40="Manual"),"25%",""))))))</f>
        <v>40%</v>
      </c>
      <c r="Z40" s="105" t="s">
        <v>77</v>
      </c>
      <c r="AA40" s="105" t="s">
        <v>78</v>
      </c>
      <c r="AB40" s="105" t="s">
        <v>79</v>
      </c>
      <c r="AC40" s="27">
        <f>IFERROR(IF(AND(V39="Probabilidad",V40="Probabilidad"),(AE39-(+AE39*Y40)),IF(V40="Probabilidad",(K39-(+K39*Y40)),IF(V40="Impacto",AE39,""))),"")</f>
        <v>0.216</v>
      </c>
      <c r="AD40" s="241"/>
      <c r="AE40" s="26">
        <f t="shared" ref="AE40" si="27">+AC40</f>
        <v>0.216</v>
      </c>
      <c r="AF40" s="241"/>
      <c r="AG40" s="28">
        <f ca="1">IFERROR(IF(AND(V39="Impacto",V40="Impacto"),(AG39-(+AG39*Y40)),IF(V40="Impacto",(O39-(+O39*Y40)),IF(V40="Probabilidad",AG39,""))),"")</f>
        <v>0.4</v>
      </c>
      <c r="AH40" s="223"/>
      <c r="AI40" s="225"/>
      <c r="AJ40" s="29"/>
      <c r="AK40" s="107"/>
      <c r="AL40" s="109" t="s">
        <v>1030</v>
      </c>
      <c r="AM40" s="107"/>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customHeight="1" x14ac:dyDescent="0.25">
      <c r="A41" s="208"/>
      <c r="B41" s="210"/>
      <c r="C41" s="213"/>
      <c r="D41" s="215"/>
      <c r="E41" s="215"/>
      <c r="F41" s="215"/>
      <c r="G41" s="232"/>
      <c r="H41" s="215"/>
      <c r="I41" s="227"/>
      <c r="J41" s="235"/>
      <c r="K41" s="237"/>
      <c r="L41" s="221"/>
      <c r="M41" s="221"/>
      <c r="N41" s="235"/>
      <c r="O41" s="237"/>
      <c r="P41" s="239"/>
      <c r="Q41" s="107" t="s">
        <v>181</v>
      </c>
      <c r="R41" s="109" t="s">
        <v>1028</v>
      </c>
      <c r="S41" s="109" t="s">
        <v>1032</v>
      </c>
      <c r="T41" s="109" t="s">
        <v>1047</v>
      </c>
      <c r="U41" s="111" t="str">
        <f t="shared" ref="U41:U45" si="28">+CONCATENATE(R41," ",S41," ",T41)</f>
        <v>El asesor jurídico del Departamento CEDE9 verifica semestralmente la actualización del normograma del proceso Gestión Acción Integral, con el fin de compilar la legislación interna y externa que compete al proceso y validar su vigencia y aplicabilidad. En caso de encontrar novedades en el Normograma se procede a hacer las correcciones y hacer la difusión del mismo a las Unidades. 
Dejando como evidencia el formato de Normograma FO-COEJC-CEIGE-1479.</v>
      </c>
      <c r="V41" s="25" t="str">
        <f t="shared" si="1"/>
        <v>Probabilidad</v>
      </c>
      <c r="W41" s="105" t="s">
        <v>75</v>
      </c>
      <c r="X41" s="105" t="s">
        <v>76</v>
      </c>
      <c r="Y41" s="26" t="str">
        <f>IF(AND(W41="Preventivo",X41="Automático"),"50%",IF(AND(W41="Preventivo",X41="Manual"),"40%",IF(AND(W41="Detectivo",X41="Automático"),"40%",IF(AND(W41="Detectivo",X41="Manual"),"30%",IF(AND(W41="Correctivo",X41="Automático"),"35%",IF(AND(W41="Correctivo",X41="Manual"),"25%",""))))))</f>
        <v>40%</v>
      </c>
      <c r="Z41" s="105" t="s">
        <v>77</v>
      </c>
      <c r="AA41" s="105" t="s">
        <v>78</v>
      </c>
      <c r="AB41" s="105" t="s">
        <v>79</v>
      </c>
      <c r="AC41" s="27">
        <f t="shared" ref="AC41:AC45" si="29">IFERROR(IF(AND(V40="Probabilidad",V41="Probabilidad"),(AE40-(+AE40*Y41)),IF(V41="Probabilidad",(K40-(+K40*Y41)),IF(V41="Impacto",AE40,""))),"")</f>
        <v>0.12959999999999999</v>
      </c>
      <c r="AD41" s="241"/>
      <c r="AE41" s="26">
        <f>+AC41</f>
        <v>0.12959999999999999</v>
      </c>
      <c r="AF41" s="241"/>
      <c r="AG41" s="28">
        <f ca="1">IFERROR(IF(AND(V39="Impacto",V40="Impacto",V41="Impacto"),(AG40-(+AG40*Y41)),IF(V41="Impacto",(O39-(+O39*Y41)),IF(V41="Probabilidad",AG40,""))),"")</f>
        <v>0.4</v>
      </c>
      <c r="AH41" s="223"/>
      <c r="AI41" s="225"/>
      <c r="AJ41" s="29"/>
      <c r="AK41" s="107"/>
      <c r="AL41" s="109" t="s">
        <v>1030</v>
      </c>
      <c r="AM41" s="107"/>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customHeight="1" x14ac:dyDescent="0.25">
      <c r="A42" s="208"/>
      <c r="B42" s="210"/>
      <c r="C42" s="213"/>
      <c r="D42" s="215"/>
      <c r="E42" s="215"/>
      <c r="F42" s="215"/>
      <c r="G42" s="232"/>
      <c r="H42" s="215"/>
      <c r="I42" s="227"/>
      <c r="J42" s="235"/>
      <c r="K42" s="237"/>
      <c r="L42" s="221"/>
      <c r="M42" s="221"/>
      <c r="N42" s="235"/>
      <c r="O42" s="237"/>
      <c r="P42" s="239"/>
      <c r="Q42" s="107"/>
      <c r="R42" s="107"/>
      <c r="S42" s="107"/>
      <c r="T42" s="107"/>
      <c r="U42" s="111" t="str">
        <f t="shared" si="28"/>
        <v xml:space="preserve">  </v>
      </c>
      <c r="V42" s="25" t="str">
        <f t="shared" si="1"/>
        <v/>
      </c>
      <c r="W42" s="105"/>
      <c r="X42" s="105"/>
      <c r="Y42" s="26" t="str">
        <f t="shared" ref="Y42" si="30">IF(AND(W42="Preventivo",X42="Automático"),"50%",IF(AND(W42="Preventivo",X42="Manual"),"40%",IF(AND(W42="Detectivo",X42="Automático"),"40%",IF(AND(W42="Detectivo",X42="Manual"),"30%",IF(AND(W42="Correctivo",X42="Automático"),"35%",IF(AND(W42="Correctivo",X42="Manual"),"25%",""))))))</f>
        <v/>
      </c>
      <c r="Z42" s="105"/>
      <c r="AA42" s="105"/>
      <c r="AB42" s="105"/>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107"/>
      <c r="AL42" s="109"/>
      <c r="AM42" s="107"/>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107"/>
      <c r="R43" s="107"/>
      <c r="S43" s="107"/>
      <c r="T43" s="107"/>
      <c r="U43" s="111" t="str">
        <f t="shared" si="28"/>
        <v xml:space="preserve">  </v>
      </c>
      <c r="V43" s="25" t="str">
        <f t="shared" si="1"/>
        <v/>
      </c>
      <c r="W43" s="105"/>
      <c r="X43" s="105"/>
      <c r="Y43" s="26" t="str">
        <f>IF(AND(W43="Preventivo",X43="Automático"),"50%",IF(AND(W43="Preventivo",X43="Manual"),"40%",IF(AND(W43="Detectivo",X43="Automático"),"40%",IF(AND(W43="Detectivo",X43="Manual"),"30%",IF(AND(W43="Correctivo",X43="Automático"),"35%",IF(AND(W43="Correctivo",X43="Manual"),"25%",""))))))</f>
        <v/>
      </c>
      <c r="Z43" s="105"/>
      <c r="AA43" s="105"/>
      <c r="AB43" s="105"/>
      <c r="AC43" s="27" t="str">
        <f t="shared" si="29"/>
        <v/>
      </c>
      <c r="AD43" s="241"/>
      <c r="AE43" s="26" t="str">
        <f>+AC43</f>
        <v/>
      </c>
      <c r="AF43" s="241"/>
      <c r="AG43" s="28" t="str">
        <f>IFERROR(IF(AND(V38="Impacto",V39="Impacto",V40="Impacto",V41="Impacto",V43="Impacto"),(AG41-(+AG41*Y43)),IF(V43="Impacto",(O38-(+O38*Y43)),IF(V43="Probabilidad",AG41,""))),"")</f>
        <v/>
      </c>
      <c r="AH43" s="223"/>
      <c r="AI43" s="225"/>
      <c r="AJ43" s="29"/>
      <c r="AK43" s="107"/>
      <c r="AL43" s="109"/>
      <c r="AM43" s="107"/>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107"/>
      <c r="R44" s="107"/>
      <c r="S44" s="107"/>
      <c r="T44" s="107"/>
      <c r="U44" s="111" t="str">
        <f t="shared" si="28"/>
        <v xml:space="preserve">  </v>
      </c>
      <c r="V44" s="25" t="str">
        <f t="shared" si="1"/>
        <v/>
      </c>
      <c r="W44" s="105"/>
      <c r="X44" s="105"/>
      <c r="Y44" s="26" t="str">
        <f>IF(AND(W44="Preventivo",X44="Automático"),"50%",IF(AND(W44="Preventivo",X44="Manual"),"40%",IF(AND(W44="Detectivo",X44="Automático"),"40%",IF(AND(W44="Detectivo",X44="Manual"),"30%",IF(AND(W44="Correctivo",X44="Automático"),"35%",IF(AND(W44="Correctivo",X44="Manual"),"25%",""))))))</f>
        <v/>
      </c>
      <c r="Z44" s="105"/>
      <c r="AA44" s="105"/>
      <c r="AB44" s="105"/>
      <c r="AC44" s="27" t="str">
        <f t="shared" si="29"/>
        <v/>
      </c>
      <c r="AD44" s="241"/>
      <c r="AE44" s="26" t="str">
        <f>+AC44</f>
        <v/>
      </c>
      <c r="AF44" s="241"/>
      <c r="AG44" s="28" t="str">
        <f>IFERROR(IF(AND(V38="Impacto",V39="Impacto",V40="Impacto",V41="Impacto",V44="Impacto"),(AG41-(+AG41*Y44)),IF(V44="Impacto",(O38-(+O38*Y44)),IF(V44="Probabilidad",AG41,""))),"")</f>
        <v/>
      </c>
      <c r="AH44" s="223"/>
      <c r="AI44" s="225"/>
      <c r="AJ44" s="29"/>
      <c r="AK44" s="107"/>
      <c r="AL44" s="109"/>
      <c r="AM44" s="107"/>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107"/>
      <c r="R45" s="107"/>
      <c r="S45" s="107"/>
      <c r="T45" s="107"/>
      <c r="U45" s="111" t="str">
        <f t="shared" si="28"/>
        <v xml:space="preserve">  </v>
      </c>
      <c r="V45" s="25" t="str">
        <f t="shared" si="1"/>
        <v/>
      </c>
      <c r="W45" s="105"/>
      <c r="X45" s="105"/>
      <c r="Y45" s="26" t="str">
        <f>IF(AND(W45="Preventivo",X45="Automático"),"50%",IF(AND(W45="Preventivo",X45="Manual"),"40%",IF(AND(W45="Detectivo",X45="Automático"),"40%",IF(AND(W45="Detectivo",X45="Manual"),"30%",IF(AND(W45="Correctivo",X45="Automático"),"35%",IF(AND(W45="Correctivo",X45="Manual"),"25%",""))))))</f>
        <v/>
      </c>
      <c r="Z45" s="105"/>
      <c r="AA45" s="105"/>
      <c r="AB45" s="105"/>
      <c r="AC45" s="27" t="str">
        <f t="shared" si="29"/>
        <v/>
      </c>
      <c r="AD45" s="241"/>
      <c r="AE45" s="26" t="str">
        <f>+AC45</f>
        <v/>
      </c>
      <c r="AF45" s="241"/>
      <c r="AG45" s="28" t="str">
        <f>IFERROR(IF(AND(V39="Impacto",V40="Impacto",V41="Impacto",V42="Impacto",V45="Impacto"),(AG42-(+AG42*Y45)),IF(V45="Impacto",(O39-(+O39*Y45)),IF(V45="Probabilidad",AG42,""))),"")</f>
        <v/>
      </c>
      <c r="AH45" s="223"/>
      <c r="AI45" s="225"/>
      <c r="AJ45" s="29"/>
      <c r="AK45" s="107"/>
      <c r="AL45" s="109"/>
      <c r="AM45" s="107"/>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 ca="1">IF(NOT(ISERROR(MATCH(L46,'[20]Tabla Impacto'!$B$221:$B$223,0))),'[20]Tabla Impacto'!$F$223,L46)</f>
        <v>0</v>
      </c>
      <c r="N46" s="235" t="str">
        <f ca="1">IF(OR(M46='[20]Tabla Impacto'!$C$11,M46='[20]Tabla Impacto'!$D$11),"Leve",IF(OR(M46='[20]Tabla Impacto'!$C$12,M46='[20]Tabla Impacto'!$D$12),"Menor",IF(OR(M46='[20]Tabla Impacto'!$C$13,M46='[20]Tabla Impacto'!$D$13),"Moderado",IF(OR(M46='[20]Tabla Impacto'!$C$14,M46='[20]Tabla Impacto'!$D$14),"Mayor",IF(OR(M46='[20]Tabla Impacto'!$C$15,M46='[20]Tabla Impacto'!$D$15),"Catastrófico","")))))</f>
        <v/>
      </c>
      <c r="O46" s="237" t="str">
        <f ca="1">IF(N46="","",IF(N46="Leve",0.2,IF(N46="Menor",0.4,IF(N46="Moderado",0.6,IF(N46="Mayor",0.8,IF(N46="Catastrófico",1,))))))</f>
        <v/>
      </c>
      <c r="P46" s="239" t="str">
        <f ca="1">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107"/>
      <c r="R46" s="109"/>
      <c r="S46" s="107"/>
      <c r="T46" s="109"/>
      <c r="U46" s="111" t="str">
        <f>+CONCATENATE(R46," ",S46," ",T46)</f>
        <v xml:space="preserve">  </v>
      </c>
      <c r="V46" s="25" t="str">
        <f t="shared" si="1"/>
        <v/>
      </c>
      <c r="W46" s="105"/>
      <c r="X46" s="105"/>
      <c r="Y46" s="26" t="str">
        <f>IF(AND(W46="Preventivo",X46="Automático"),"50%",IF(AND(W46="Preventivo",X46="Manual"),"40%",IF(AND(W46="Detectivo",X46="Automático"),"40%",IF(AND(W46="Detectivo",X46="Manual"),"30%",IF(AND(W46="Correctivo",X46="Automático"),"35%",IF(AND(W46="Correctivo",X46="Manual"),"25%",""))))))</f>
        <v/>
      </c>
      <c r="Z46" s="105"/>
      <c r="AA46" s="105"/>
      <c r="AB46" s="105"/>
      <c r="AC46" s="27" t="str">
        <f>IFERROR(IF(V46="Probabilidad",(K46-(+K46*Y46)),IF(V46="Impacto",K46,"")),"")</f>
        <v/>
      </c>
      <c r="AD46" s="241" t="str">
        <f>IFERROR(LOOKUP(LOOKUP(2,1/(AC46:AC52&lt;&gt;""),AC46:AC52),'[20]Opciones Tratamiento'!$I$2:$I$6,'[20]Opciones Tratamiento'!$J$2:$J$6),"")</f>
        <v/>
      </c>
      <c r="AE46" s="26" t="str">
        <f>+AC46</f>
        <v/>
      </c>
      <c r="AF46" s="241" t="str">
        <f>IFERROR(LOOKUP(LOOKUP(2,1/(AG46:AG52&lt;&gt;""),AG46:AG52),'[20]Opciones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107"/>
      <c r="AL46" s="109"/>
      <c r="AM46" s="107"/>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107"/>
      <c r="R47" s="107"/>
      <c r="S47" s="107"/>
      <c r="T47" s="107"/>
      <c r="U47" s="111" t="str">
        <f>+CONCATENATE(R47," ",S47," ",T47)</f>
        <v xml:space="preserve">  </v>
      </c>
      <c r="V47" s="25" t="str">
        <f t="shared" si="1"/>
        <v/>
      </c>
      <c r="W47" s="105"/>
      <c r="X47" s="105"/>
      <c r="Y47" s="26" t="str">
        <f t="shared" ref="Y47" si="33">IF(AND(W47="Preventivo",X47="Automático"),"50%",IF(AND(W47="Preventivo",X47="Manual"),"40%",IF(AND(W47="Detectivo",X47="Automático"),"40%",IF(AND(W47="Detectivo",X47="Manual"),"30%",IF(AND(W47="Correctivo",X47="Automático"),"35%",IF(AND(W47="Correctivo",X47="Manual"),"25%",""))))))</f>
        <v/>
      </c>
      <c r="Z47" s="105"/>
      <c r="AA47" s="105"/>
      <c r="AB47" s="105"/>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107"/>
      <c r="AL47" s="109"/>
      <c r="AM47" s="107"/>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107"/>
      <c r="R48" s="107"/>
      <c r="S48" s="107"/>
      <c r="T48" s="107"/>
      <c r="U48" s="111" t="str">
        <f t="shared" ref="U48:U52" si="35">+CONCATENATE(R48," ",S48," ",T48)</f>
        <v xml:space="preserve">  </v>
      </c>
      <c r="V48" s="25" t="str">
        <f t="shared" si="1"/>
        <v/>
      </c>
      <c r="W48" s="105"/>
      <c r="X48" s="105"/>
      <c r="Y48" s="26" t="str">
        <f>IF(AND(W48="Preventivo",X48="Automático"),"50%",IF(AND(W48="Preventivo",X48="Manual"),"40%",IF(AND(W48="Detectivo",X48="Automático"),"40%",IF(AND(W48="Detectivo",X48="Manual"),"30%",IF(AND(W48="Correctivo",X48="Automático"),"35%",IF(AND(W48="Correctivo",X48="Manual"),"25%",""))))))</f>
        <v/>
      </c>
      <c r="Z48" s="105"/>
      <c r="AA48" s="105"/>
      <c r="AB48" s="105"/>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107"/>
      <c r="AL48" s="109"/>
      <c r="AM48" s="107"/>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107"/>
      <c r="R49" s="107"/>
      <c r="S49" s="107"/>
      <c r="T49" s="107"/>
      <c r="U49" s="111" t="str">
        <f t="shared" si="35"/>
        <v xml:space="preserve">  </v>
      </c>
      <c r="V49" s="25" t="str">
        <f t="shared" si="1"/>
        <v/>
      </c>
      <c r="W49" s="105"/>
      <c r="X49" s="105"/>
      <c r="Y49" s="26" t="str">
        <f t="shared" ref="Y49" si="37">IF(AND(W49="Preventivo",X49="Automático"),"50%",IF(AND(W49="Preventivo",X49="Manual"),"40%",IF(AND(W49="Detectivo",X49="Automático"),"40%",IF(AND(W49="Detectivo",X49="Manual"),"30%",IF(AND(W49="Correctivo",X49="Automático"),"35%",IF(AND(W49="Correctivo",X49="Manual"),"25%",""))))))</f>
        <v/>
      </c>
      <c r="Z49" s="105"/>
      <c r="AA49" s="105"/>
      <c r="AB49" s="105"/>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107"/>
      <c r="AL49" s="109"/>
      <c r="AM49" s="107"/>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107"/>
      <c r="R50" s="107"/>
      <c r="S50" s="107"/>
      <c r="T50" s="107"/>
      <c r="U50" s="111" t="str">
        <f t="shared" si="35"/>
        <v xml:space="preserve">  </v>
      </c>
      <c r="V50" s="25" t="str">
        <f t="shared" si="1"/>
        <v/>
      </c>
      <c r="W50" s="105"/>
      <c r="X50" s="105"/>
      <c r="Y50" s="26" t="str">
        <f>IF(AND(W50="Preventivo",X50="Automático"),"50%",IF(AND(W50="Preventivo",X50="Manual"),"40%",IF(AND(W50="Detectivo",X50="Automático"),"40%",IF(AND(W50="Detectivo",X50="Manual"),"30%",IF(AND(W50="Correctivo",X50="Automático"),"35%",IF(AND(W50="Correctivo",X50="Manual"),"25%",""))))))</f>
        <v/>
      </c>
      <c r="Z50" s="105"/>
      <c r="AA50" s="105"/>
      <c r="AB50" s="105"/>
      <c r="AC50" s="27" t="str">
        <f t="shared" si="36"/>
        <v/>
      </c>
      <c r="AD50" s="241"/>
      <c r="AE50" s="26" t="str">
        <f>+AC50</f>
        <v/>
      </c>
      <c r="AF50" s="241"/>
      <c r="AG50" s="28" t="str">
        <f>IFERROR(IF(AND(V45="Impacto",V46="Impacto",V47="Impacto",V48="Impacto",V50="Impacto"),(AG48-(+AG48*Y50)),IF(V50="Impacto",(O45-(+O45*Y50)),IF(V50="Probabilidad",AG48,""))),"")</f>
        <v/>
      </c>
      <c r="AH50" s="223"/>
      <c r="AI50" s="225"/>
      <c r="AJ50" s="29"/>
      <c r="AK50" s="107"/>
      <c r="AL50" s="109"/>
      <c r="AM50" s="107"/>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107"/>
      <c r="R51" s="107"/>
      <c r="S51" s="107"/>
      <c r="T51" s="107"/>
      <c r="U51" s="111" t="str">
        <f t="shared" si="35"/>
        <v xml:space="preserve">  </v>
      </c>
      <c r="V51" s="25" t="str">
        <f t="shared" si="1"/>
        <v/>
      </c>
      <c r="W51" s="105"/>
      <c r="X51" s="105"/>
      <c r="Y51" s="26" t="str">
        <f>IF(AND(W51="Preventivo",X51="Automático"),"50%",IF(AND(W51="Preventivo",X51="Manual"),"40%",IF(AND(W51="Detectivo",X51="Automático"),"40%",IF(AND(W51="Detectivo",X51="Manual"),"30%",IF(AND(W51="Correctivo",X51="Automático"),"35%",IF(AND(W51="Correctivo",X51="Manual"),"25%",""))))))</f>
        <v/>
      </c>
      <c r="Z51" s="105"/>
      <c r="AA51" s="105"/>
      <c r="AB51" s="105"/>
      <c r="AC51" s="27" t="str">
        <f t="shared" si="36"/>
        <v/>
      </c>
      <c r="AD51" s="241"/>
      <c r="AE51" s="26" t="str">
        <f>+AC51</f>
        <v/>
      </c>
      <c r="AF51" s="241"/>
      <c r="AG51" s="28" t="str">
        <f>IFERROR(IF(AND(V45="Impacto",V46="Impacto",V47="Impacto",V48="Impacto",V51="Impacto"),(AG48-(+AG48*Y51)),IF(V51="Impacto",(O45-(+O45*Y51)),IF(V51="Probabilidad",AG48,""))),"")</f>
        <v/>
      </c>
      <c r="AH51" s="223"/>
      <c r="AI51" s="225"/>
      <c r="AJ51" s="29"/>
      <c r="AK51" s="107"/>
      <c r="AL51" s="109"/>
      <c r="AM51" s="107"/>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107"/>
      <c r="R52" s="107"/>
      <c r="S52" s="107"/>
      <c r="T52" s="107"/>
      <c r="U52" s="111" t="str">
        <f t="shared" si="35"/>
        <v xml:space="preserve">  </v>
      </c>
      <c r="V52" s="25" t="str">
        <f t="shared" si="1"/>
        <v/>
      </c>
      <c r="W52" s="105"/>
      <c r="X52" s="105"/>
      <c r="Y52" s="26" t="str">
        <f>IF(AND(W52="Preventivo",X52="Automático"),"50%",IF(AND(W52="Preventivo",X52="Manual"),"40%",IF(AND(W52="Detectivo",X52="Automático"),"40%",IF(AND(W52="Detectivo",X52="Manual"),"30%",IF(AND(W52="Correctivo",X52="Automático"),"35%",IF(AND(W52="Correctivo",X52="Manual"),"25%",""))))))</f>
        <v/>
      </c>
      <c r="Z52" s="105"/>
      <c r="AA52" s="105"/>
      <c r="AB52" s="105"/>
      <c r="AC52" s="27" t="str">
        <f t="shared" si="36"/>
        <v/>
      </c>
      <c r="AD52" s="241"/>
      <c r="AE52" s="26" t="str">
        <f>+AC52</f>
        <v/>
      </c>
      <c r="AF52" s="241"/>
      <c r="AG52" s="28" t="str">
        <f>IFERROR(IF(AND(V46="Impacto",V47="Impacto",V48="Impacto",V49="Impacto",V52="Impacto"),(AG49-(+AG49*Y52)),IF(V52="Impacto",(O46-(+O46*Y52)),IF(V52="Probabilidad",AG49,""))),"")</f>
        <v/>
      </c>
      <c r="AH52" s="223"/>
      <c r="AI52" s="225"/>
      <c r="AJ52" s="29"/>
      <c r="AK52" s="107"/>
      <c r="AL52" s="109"/>
      <c r="AM52" s="107"/>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 ca="1">IF(NOT(ISERROR(MATCH(L53,'[20]Tabla Impacto'!$B$221:$B$223,0))),'[20]Tabla Impacto'!$F$223,L53)</f>
        <v>0</v>
      </c>
      <c r="N53" s="235" t="str">
        <f ca="1">IF(OR(M53='[20]Tabla Impacto'!$C$11,M53='[20]Tabla Impacto'!$D$11),"Leve",IF(OR(M53='[20]Tabla Impacto'!$C$12,M53='[20]Tabla Impacto'!$D$12),"Menor",IF(OR(M53='[20]Tabla Impacto'!$C$13,M53='[20]Tabla Impacto'!$D$13),"Moderado",IF(OR(M53='[20]Tabla Impacto'!$C$14,M53='[20]Tabla Impacto'!$D$14),"Mayor",IF(OR(M53='[20]Tabla Impacto'!$C$15,M53='[20]Tabla Impacto'!$D$15),"Catastrófico","")))))</f>
        <v/>
      </c>
      <c r="O53" s="237" t="str">
        <f ca="1">IF(N53="","",IF(N53="Leve",0.2,IF(N53="Menor",0.4,IF(N53="Moderado",0.6,IF(N53="Mayor",0.8,IF(N53="Catastrófico",1,))))))</f>
        <v/>
      </c>
      <c r="P53" s="239" t="str">
        <f ca="1">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107"/>
      <c r="R53" s="109"/>
      <c r="S53" s="107"/>
      <c r="T53" s="109"/>
      <c r="U53" s="111" t="str">
        <f>+CONCATENATE(R53," ",S53," ",T53)</f>
        <v xml:space="preserve">  </v>
      </c>
      <c r="V53" s="25" t="str">
        <f t="shared" si="1"/>
        <v/>
      </c>
      <c r="W53" s="105"/>
      <c r="X53" s="105"/>
      <c r="Y53" s="26" t="str">
        <f>IF(AND(W53="Preventivo",X53="Automático"),"50%",IF(AND(W53="Preventivo",X53="Manual"),"40%",IF(AND(W53="Detectivo",X53="Automático"),"40%",IF(AND(W53="Detectivo",X53="Manual"),"30%",IF(AND(W53="Correctivo",X53="Automático"),"35%",IF(AND(W53="Correctivo",X53="Manual"),"25%",""))))))</f>
        <v/>
      </c>
      <c r="Z53" s="105"/>
      <c r="AA53" s="105"/>
      <c r="AB53" s="105"/>
      <c r="AC53" s="27" t="str">
        <f>IFERROR(IF(V53="Probabilidad",(K53-(+K53*Y53)),IF(V53="Impacto",K53,"")),"")</f>
        <v/>
      </c>
      <c r="AD53" s="241" t="str">
        <f>IFERROR(LOOKUP(LOOKUP(2,1/(AC53:AC59&lt;&gt;""),AC53:AC59),'[20]Opciones Tratamiento'!$I$2:$I$6,'[20]Opciones Tratamiento'!$J$2:$J$6),"")</f>
        <v/>
      </c>
      <c r="AE53" s="26" t="str">
        <f>+AC53</f>
        <v/>
      </c>
      <c r="AF53" s="241" t="str">
        <f>IFERROR(LOOKUP(LOOKUP(2,1/(AG53:AG59&lt;&gt;""),AG53:AG59),'[20]Opciones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107"/>
      <c r="AL53" s="109"/>
      <c r="AM53" s="107"/>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107"/>
      <c r="R54" s="107"/>
      <c r="S54" s="107"/>
      <c r="T54" s="107"/>
      <c r="U54" s="111" t="str">
        <f>+CONCATENATE(R54," ",S54," ",T54)</f>
        <v xml:space="preserve">  </v>
      </c>
      <c r="V54" s="25" t="str">
        <f t="shared" si="1"/>
        <v/>
      </c>
      <c r="W54" s="105"/>
      <c r="X54" s="105"/>
      <c r="Y54" s="26" t="str">
        <f t="shared" ref="Y54" si="40">IF(AND(W54="Preventivo",X54="Automático"),"50%",IF(AND(W54="Preventivo",X54="Manual"),"40%",IF(AND(W54="Detectivo",X54="Automático"),"40%",IF(AND(W54="Detectivo",X54="Manual"),"30%",IF(AND(W54="Correctivo",X54="Automático"),"35%",IF(AND(W54="Correctivo",X54="Manual"),"25%",""))))))</f>
        <v/>
      </c>
      <c r="Z54" s="105"/>
      <c r="AA54" s="105"/>
      <c r="AB54" s="105"/>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107"/>
      <c r="AL54" s="109"/>
      <c r="AM54" s="107"/>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107"/>
      <c r="R55" s="107"/>
      <c r="S55" s="107"/>
      <c r="T55" s="107"/>
      <c r="U55" s="111" t="str">
        <f t="shared" ref="U55:U59" si="42">+CONCATENATE(R55," ",S55," ",T55)</f>
        <v xml:space="preserve">  </v>
      </c>
      <c r="V55" s="25" t="str">
        <f t="shared" si="1"/>
        <v/>
      </c>
      <c r="W55" s="105"/>
      <c r="X55" s="105"/>
      <c r="Y55" s="26" t="str">
        <f>IF(AND(W55="Preventivo",X55="Automático"),"50%",IF(AND(W55="Preventivo",X55="Manual"),"40%",IF(AND(W55="Detectivo",X55="Automático"),"40%",IF(AND(W55="Detectivo",X55="Manual"),"30%",IF(AND(W55="Correctivo",X55="Automático"),"35%",IF(AND(W55="Correctivo",X55="Manual"),"25%",""))))))</f>
        <v/>
      </c>
      <c r="Z55" s="105"/>
      <c r="AA55" s="105"/>
      <c r="AB55" s="105"/>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107"/>
      <c r="AL55" s="109"/>
      <c r="AM55" s="107"/>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107"/>
      <c r="R56" s="107"/>
      <c r="S56" s="107"/>
      <c r="T56" s="107"/>
      <c r="U56" s="111" t="str">
        <f t="shared" si="42"/>
        <v xml:space="preserve">  </v>
      </c>
      <c r="V56" s="25" t="str">
        <f t="shared" si="1"/>
        <v/>
      </c>
      <c r="W56" s="105"/>
      <c r="X56" s="105"/>
      <c r="Y56" s="26" t="str">
        <f t="shared" ref="Y56" si="44">IF(AND(W56="Preventivo",X56="Automático"),"50%",IF(AND(W56="Preventivo",X56="Manual"),"40%",IF(AND(W56="Detectivo",X56="Automático"),"40%",IF(AND(W56="Detectivo",X56="Manual"),"30%",IF(AND(W56="Correctivo",X56="Automático"),"35%",IF(AND(W56="Correctivo",X56="Manual"),"25%",""))))))</f>
        <v/>
      </c>
      <c r="Z56" s="105"/>
      <c r="AA56" s="105"/>
      <c r="AB56" s="105"/>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107"/>
      <c r="AL56" s="109"/>
      <c r="AM56" s="107"/>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107"/>
      <c r="R57" s="107"/>
      <c r="S57" s="107"/>
      <c r="T57" s="107"/>
      <c r="U57" s="111" t="str">
        <f t="shared" si="42"/>
        <v xml:space="preserve">  </v>
      </c>
      <c r="V57" s="25" t="str">
        <f t="shared" si="1"/>
        <v/>
      </c>
      <c r="W57" s="105"/>
      <c r="X57" s="105"/>
      <c r="Y57" s="26" t="str">
        <f>IF(AND(W57="Preventivo",X57="Automático"),"50%",IF(AND(W57="Preventivo",X57="Manual"),"40%",IF(AND(W57="Detectivo",X57="Automático"),"40%",IF(AND(W57="Detectivo",X57="Manual"),"30%",IF(AND(W57="Correctivo",X57="Automático"),"35%",IF(AND(W57="Correctivo",X57="Manual"),"25%",""))))))</f>
        <v/>
      </c>
      <c r="Z57" s="105"/>
      <c r="AA57" s="105"/>
      <c r="AB57" s="105"/>
      <c r="AC57" s="27" t="str">
        <f t="shared" si="43"/>
        <v/>
      </c>
      <c r="AD57" s="241"/>
      <c r="AE57" s="26" t="str">
        <f>+AC57</f>
        <v/>
      </c>
      <c r="AF57" s="241"/>
      <c r="AG57" s="28" t="str">
        <f>IFERROR(IF(AND(V52="Impacto",V53="Impacto",V54="Impacto",V55="Impacto",V57="Impacto"),(AG55-(+AG55*Y57)),IF(V57="Impacto",(O52-(+O52*Y57)),IF(V57="Probabilidad",AG55,""))),"")</f>
        <v/>
      </c>
      <c r="AH57" s="223"/>
      <c r="AI57" s="225"/>
      <c r="AJ57" s="29"/>
      <c r="AK57" s="107"/>
      <c r="AL57" s="109"/>
      <c r="AM57" s="107"/>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107"/>
      <c r="R58" s="107"/>
      <c r="S58" s="107"/>
      <c r="T58" s="107"/>
      <c r="U58" s="111" t="str">
        <f t="shared" si="42"/>
        <v xml:space="preserve">  </v>
      </c>
      <c r="V58" s="25" t="str">
        <f t="shared" si="1"/>
        <v/>
      </c>
      <c r="W58" s="105"/>
      <c r="X58" s="105"/>
      <c r="Y58" s="26" t="str">
        <f>IF(AND(W58="Preventivo",X58="Automático"),"50%",IF(AND(W58="Preventivo",X58="Manual"),"40%",IF(AND(W58="Detectivo",X58="Automático"),"40%",IF(AND(W58="Detectivo",X58="Manual"),"30%",IF(AND(W58="Correctivo",X58="Automático"),"35%",IF(AND(W58="Correctivo",X58="Manual"),"25%",""))))))</f>
        <v/>
      </c>
      <c r="Z58" s="105"/>
      <c r="AA58" s="105"/>
      <c r="AB58" s="105"/>
      <c r="AC58" s="27" t="str">
        <f t="shared" si="43"/>
        <v/>
      </c>
      <c r="AD58" s="241"/>
      <c r="AE58" s="26" t="str">
        <f>+AC58</f>
        <v/>
      </c>
      <c r="AF58" s="241"/>
      <c r="AG58" s="28" t="str">
        <f>IFERROR(IF(AND(V52="Impacto",V53="Impacto",V54="Impacto",V55="Impacto",V58="Impacto"),(AG55-(+AG55*Y58)),IF(V58="Impacto",(O52-(+O52*Y58)),IF(V58="Probabilidad",AG55,""))),"")</f>
        <v/>
      </c>
      <c r="AH58" s="223"/>
      <c r="AI58" s="225"/>
      <c r="AJ58" s="29"/>
      <c r="AK58" s="107"/>
      <c r="AL58" s="109"/>
      <c r="AM58" s="107"/>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107"/>
      <c r="R59" s="107"/>
      <c r="S59" s="107"/>
      <c r="T59" s="107"/>
      <c r="U59" s="111" t="str">
        <f t="shared" si="42"/>
        <v xml:space="preserve">  </v>
      </c>
      <c r="V59" s="25" t="str">
        <f t="shared" si="1"/>
        <v/>
      </c>
      <c r="W59" s="105"/>
      <c r="X59" s="105"/>
      <c r="Y59" s="26" t="str">
        <f>IF(AND(W59="Preventivo",X59="Automático"),"50%",IF(AND(W59="Preventivo",X59="Manual"),"40%",IF(AND(W59="Detectivo",X59="Automático"),"40%",IF(AND(W59="Detectivo",X59="Manual"),"30%",IF(AND(W59="Correctivo",X59="Automático"),"35%",IF(AND(W59="Correctivo",X59="Manual"),"25%",""))))))</f>
        <v/>
      </c>
      <c r="Z59" s="105"/>
      <c r="AA59" s="105"/>
      <c r="AB59" s="105"/>
      <c r="AC59" s="27" t="str">
        <f t="shared" si="43"/>
        <v/>
      </c>
      <c r="AD59" s="241"/>
      <c r="AE59" s="26" t="str">
        <f>+AC59</f>
        <v/>
      </c>
      <c r="AF59" s="241"/>
      <c r="AG59" s="28" t="str">
        <f>IFERROR(IF(AND(V53="Impacto",V54="Impacto",V55="Impacto",V56="Impacto",V59="Impacto"),(AG56-(+AG56*Y59)),IF(V59="Impacto",(O53-(+O53*Y59)),IF(V59="Probabilidad",AG56,""))),"")</f>
        <v/>
      </c>
      <c r="AH59" s="223"/>
      <c r="AI59" s="225"/>
      <c r="AJ59" s="29"/>
      <c r="AK59" s="107"/>
      <c r="AL59" s="109"/>
      <c r="AM59" s="107"/>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 ca="1">IF(NOT(ISERROR(MATCH(L60,'[20]Tabla Impacto'!$B$221:$B$223,0))),'[20]Tabla Impacto'!$F$223,L60)</f>
        <v>0</v>
      </c>
      <c r="N60" s="235" t="str">
        <f ca="1">IF(OR(M60='[20]Tabla Impacto'!$C$11,M60='[20]Tabla Impacto'!$D$11),"Leve",IF(OR(M60='[20]Tabla Impacto'!$C$12,M60='[20]Tabla Impacto'!$D$12),"Menor",IF(OR(M60='[20]Tabla Impacto'!$C$13,M60='[20]Tabla Impacto'!$D$13),"Moderado",IF(OR(M60='[20]Tabla Impacto'!$C$14,M60='[20]Tabla Impacto'!$D$14),"Mayor",IF(OR(M60='[20]Tabla Impacto'!$C$15,M60='[20]Tabla Impacto'!$D$15),"Catastrófico","")))))</f>
        <v/>
      </c>
      <c r="O60" s="237" t="str">
        <f ca="1">IF(N60="","",IF(N60="Leve",0.2,IF(N60="Menor",0.4,IF(N60="Moderado",0.6,IF(N60="Mayor",0.8,IF(N60="Catastrófico",1,))))))</f>
        <v/>
      </c>
      <c r="P60" s="239" t="str">
        <f ca="1">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107"/>
      <c r="R60" s="109"/>
      <c r="S60" s="107"/>
      <c r="T60" s="109"/>
      <c r="U60" s="111" t="str">
        <f>+CONCATENATE(R60," ",S60," ",T60)</f>
        <v xml:space="preserve">  </v>
      </c>
      <c r="V60" s="25" t="str">
        <f t="shared" si="1"/>
        <v/>
      </c>
      <c r="W60" s="105"/>
      <c r="X60" s="105"/>
      <c r="Y60" s="26" t="str">
        <f>IF(AND(W60="Preventivo",X60="Automático"),"50%",IF(AND(W60="Preventivo",X60="Manual"),"40%",IF(AND(W60="Detectivo",X60="Automático"),"40%",IF(AND(W60="Detectivo",X60="Manual"),"30%",IF(AND(W60="Correctivo",X60="Automático"),"35%",IF(AND(W60="Correctivo",X60="Manual"),"25%",""))))))</f>
        <v/>
      </c>
      <c r="Z60" s="105"/>
      <c r="AA60" s="105"/>
      <c r="AB60" s="105"/>
      <c r="AC60" s="27" t="str">
        <f>IFERROR(IF(V60="Probabilidad",(K60-(+K60*Y60)),IF(V60="Impacto",K60,"")),"")</f>
        <v/>
      </c>
      <c r="AD60" s="241" t="str">
        <f>IFERROR(LOOKUP(LOOKUP(2,1/(AC60:AC66&lt;&gt;""),AC60:AC66),'[20]Opciones Tratamiento'!$I$2:$I$6,'[20]Opciones Tratamiento'!$J$2:$J$6),"")</f>
        <v/>
      </c>
      <c r="AE60" s="26" t="str">
        <f>+AC60</f>
        <v/>
      </c>
      <c r="AF60" s="241" t="str">
        <f>IFERROR(LOOKUP(LOOKUP(2,1/(AG60:AG66&lt;&gt;""),AG60:AG66),'[20]Opciones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107"/>
      <c r="AL60" s="109"/>
      <c r="AM60" s="107"/>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107"/>
      <c r="R61" s="107"/>
      <c r="S61" s="107"/>
      <c r="T61" s="107"/>
      <c r="U61" s="111" t="str">
        <f>+CONCATENATE(R61," ",S61," ",T61)</f>
        <v xml:space="preserve">  </v>
      </c>
      <c r="V61" s="25" t="str">
        <f t="shared" si="1"/>
        <v/>
      </c>
      <c r="W61" s="105"/>
      <c r="X61" s="105"/>
      <c r="Y61" s="26" t="str">
        <f t="shared" ref="Y61" si="47">IF(AND(W61="Preventivo",X61="Automático"),"50%",IF(AND(W61="Preventivo",X61="Manual"),"40%",IF(AND(W61="Detectivo",X61="Automático"),"40%",IF(AND(W61="Detectivo",X61="Manual"),"30%",IF(AND(W61="Correctivo",X61="Automático"),"35%",IF(AND(W61="Correctivo",X61="Manual"),"25%",""))))))</f>
        <v/>
      </c>
      <c r="Z61" s="105"/>
      <c r="AA61" s="105"/>
      <c r="AB61" s="105"/>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107"/>
      <c r="AL61" s="109"/>
      <c r="AM61" s="107"/>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107"/>
      <c r="R62" s="107"/>
      <c r="S62" s="107"/>
      <c r="T62" s="107"/>
      <c r="U62" s="111" t="str">
        <f t="shared" ref="U62:U66" si="49">+CONCATENATE(R62," ",S62," ",T62)</f>
        <v xml:space="preserve">  </v>
      </c>
      <c r="V62" s="25" t="str">
        <f t="shared" si="1"/>
        <v/>
      </c>
      <c r="W62" s="105"/>
      <c r="X62" s="105"/>
      <c r="Y62" s="26" t="str">
        <f>IF(AND(W62="Preventivo",X62="Automático"),"50%",IF(AND(W62="Preventivo",X62="Manual"),"40%",IF(AND(W62="Detectivo",X62="Automático"),"40%",IF(AND(W62="Detectivo",X62="Manual"),"30%",IF(AND(W62="Correctivo",X62="Automático"),"35%",IF(AND(W62="Correctivo",X62="Manual"),"25%",""))))))</f>
        <v/>
      </c>
      <c r="Z62" s="105"/>
      <c r="AA62" s="105"/>
      <c r="AB62" s="105"/>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107"/>
      <c r="AL62" s="109"/>
      <c r="AM62" s="107"/>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107"/>
      <c r="R63" s="107"/>
      <c r="S63" s="107"/>
      <c r="T63" s="107"/>
      <c r="U63" s="111" t="str">
        <f t="shared" si="49"/>
        <v xml:space="preserve">  </v>
      </c>
      <c r="V63" s="25" t="str">
        <f t="shared" si="1"/>
        <v/>
      </c>
      <c r="W63" s="105"/>
      <c r="X63" s="105"/>
      <c r="Y63" s="26" t="str">
        <f t="shared" ref="Y63:Y65" si="51">IF(AND(W63="Preventivo",X63="Automático"),"50%",IF(AND(W63="Preventivo",X63="Manual"),"40%",IF(AND(W63="Detectivo",X63="Automático"),"40%",IF(AND(W63="Detectivo",X63="Manual"),"30%",IF(AND(W63="Correctivo",X63="Automático"),"35%",IF(AND(W63="Correctivo",X63="Manual"),"25%",""))))))</f>
        <v/>
      </c>
      <c r="Z63" s="105"/>
      <c r="AA63" s="105"/>
      <c r="AB63" s="105"/>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107"/>
      <c r="AL63" s="109"/>
      <c r="AM63" s="107"/>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107"/>
      <c r="R64" s="107"/>
      <c r="S64" s="107"/>
      <c r="T64" s="107"/>
      <c r="U64" s="111" t="str">
        <f t="shared" si="49"/>
        <v xml:space="preserve">  </v>
      </c>
      <c r="V64" s="25" t="str">
        <f t="shared" si="1"/>
        <v/>
      </c>
      <c r="W64" s="105"/>
      <c r="X64" s="105"/>
      <c r="Y64" s="26" t="str">
        <f t="shared" si="51"/>
        <v/>
      </c>
      <c r="Z64" s="105"/>
      <c r="AA64" s="105"/>
      <c r="AB64" s="105"/>
      <c r="AC64" s="27" t="str">
        <f t="shared" si="50"/>
        <v/>
      </c>
      <c r="AD64" s="263"/>
      <c r="AE64" s="26" t="str">
        <f t="shared" si="52"/>
        <v/>
      </c>
      <c r="AF64" s="263"/>
      <c r="AG64" s="28" t="str">
        <f>IFERROR(IF(AND(V61="Impacto",V62="Impacto",V63="Impacto",V64="Impacto"),(AG63-(+AG63*Y64)),IF(V64="Impacto",(O61-(+O61*Y64)),IF(V64="Probabilidad",AG63,""))),"")</f>
        <v/>
      </c>
      <c r="AH64" s="265"/>
      <c r="AI64" s="267"/>
      <c r="AJ64" s="29"/>
      <c r="AK64" s="107"/>
      <c r="AL64" s="109"/>
      <c r="AM64" s="107"/>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107"/>
      <c r="R65" s="107"/>
      <c r="S65" s="107"/>
      <c r="T65" s="107"/>
      <c r="U65" s="111" t="str">
        <f t="shared" si="49"/>
        <v xml:space="preserve">  </v>
      </c>
      <c r="V65" s="25" t="str">
        <f t="shared" si="1"/>
        <v/>
      </c>
      <c r="W65" s="105"/>
      <c r="X65" s="105"/>
      <c r="Y65" s="26" t="str">
        <f t="shared" si="51"/>
        <v/>
      </c>
      <c r="Z65" s="105"/>
      <c r="AA65" s="105"/>
      <c r="AB65" s="105"/>
      <c r="AC65" s="27" t="str">
        <f t="shared" si="50"/>
        <v/>
      </c>
      <c r="AD65" s="263"/>
      <c r="AE65" s="26" t="str">
        <f t="shared" si="52"/>
        <v/>
      </c>
      <c r="AF65" s="263"/>
      <c r="AG65" s="28" t="str">
        <f>IFERROR(IF(AND(V61="Impacto",V62="Impacto",V63="Impacto",V65="Impacto"),(AG63-(+AG63*Y65)),IF(V65="Impacto",(O61-(+O61*Y65)),IF(V65="Probabilidad",AG63,""))),"")</f>
        <v/>
      </c>
      <c r="AH65" s="265"/>
      <c r="AI65" s="267"/>
      <c r="AJ65" s="29"/>
      <c r="AK65" s="107"/>
      <c r="AL65" s="109"/>
      <c r="AM65" s="107"/>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107"/>
      <c r="R66" s="108"/>
      <c r="S66" s="108"/>
      <c r="T66" s="108"/>
      <c r="U66" s="112" t="str">
        <f t="shared" si="49"/>
        <v xml:space="preserve">  </v>
      </c>
      <c r="V66" s="30" t="str">
        <f t="shared" si="1"/>
        <v/>
      </c>
      <c r="W66" s="106"/>
      <c r="X66" s="106"/>
      <c r="Y66" s="31" t="str">
        <f>IF(AND(W66="Preventivo",X66="Automático"),"50%",IF(AND(W66="Preventivo",X66="Manual"),"40%",IF(AND(W66="Detectivo",X66="Automático"),"40%",IF(AND(W66="Detectivo",X66="Manual"),"30%",IF(AND(W66="Correctivo",X66="Automático"),"35%",IF(AND(W66="Correctivo",X66="Manual"),"25%",""))))))</f>
        <v/>
      </c>
      <c r="Z66" s="106"/>
      <c r="AA66" s="106"/>
      <c r="AB66" s="106"/>
      <c r="AC66" s="27" t="str">
        <f t="shared" si="50"/>
        <v/>
      </c>
      <c r="AD66" s="264"/>
      <c r="AE66" s="31" t="str">
        <f>+AC66</f>
        <v/>
      </c>
      <c r="AF66" s="264"/>
      <c r="AG66" s="32" t="str">
        <f>IFERROR(IF(AND(V60="Impacto",V61="Impacto",V62="Impacto",V63="Impacto",V66="Impacto"),(AG63-(+AG63*Y66)),IF(V66="Impacto",(O60-(+O60*Y66)),IF(V66="Probabilidad",AG63,""))),"")</f>
        <v/>
      </c>
      <c r="AH66" s="266"/>
      <c r="AI66" s="268"/>
      <c r="AJ66" s="33"/>
      <c r="AK66" s="108"/>
      <c r="AL66" s="110"/>
      <c r="AM66" s="108"/>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 ca="1">IF(NOT(ISERROR(MATCH(L67,'[20]Tabla Impacto'!$B$221:$B$223,0))),'[20]Tabla Impacto'!$F$223,L67)</f>
        <v>0</v>
      </c>
      <c r="N67" s="235" t="str">
        <f ca="1">IF(OR(M67='[20]Tabla Impacto'!$C$11,M67='[20]Tabla Impacto'!$D$11),"Leve",IF(OR(M67='[20]Tabla Impacto'!$C$12,M67='[20]Tabla Impacto'!$D$12),"Menor",IF(OR(M67='[20]Tabla Impacto'!$C$13,M67='[20]Tabla Impacto'!$D$13),"Moderado",IF(OR(M67='[20]Tabla Impacto'!$C$14,M67='[20]Tabla Impacto'!$D$14),"Mayor",IF(OR(M67='[20]Tabla Impacto'!$C$15,M67='[20]Tabla Impacto'!$D$15),"Catastrófico","")))))</f>
        <v/>
      </c>
      <c r="O67" s="237" t="str">
        <f ca="1">IF(N67="","",IF(N67="Leve",0.2,IF(N67="Menor",0.4,IF(N67="Moderado",0.6,IF(N67="Mayor",0.8,IF(N67="Catastrófico",1,))))))</f>
        <v/>
      </c>
      <c r="P67" s="239" t="str">
        <f ca="1">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107"/>
      <c r="R67" s="109"/>
      <c r="S67" s="107"/>
      <c r="T67" s="109"/>
      <c r="U67" s="111" t="str">
        <f>+CONCATENATE(R67," ",S67," ",T67)</f>
        <v xml:space="preserve">  </v>
      </c>
      <c r="V67" s="25" t="str">
        <f t="shared" si="1"/>
        <v>Probabilidad</v>
      </c>
      <c r="W67" s="105" t="s">
        <v>75</v>
      </c>
      <c r="X67" s="105" t="s">
        <v>76</v>
      </c>
      <c r="Y67" s="26" t="str">
        <f>IF(AND(W67="Preventivo",X67="Automático"),"50%",IF(AND(W67="Preventivo",X67="Manual"),"40%",IF(AND(W67="Detectivo",X67="Automático"),"40%",IF(AND(W67="Detectivo",X67="Manual"),"30%",IF(AND(W67="Correctivo",X67="Automático"),"35%",IF(AND(W67="Correctivo",X67="Manual"),"25%",""))))))</f>
        <v>40%</v>
      </c>
      <c r="Z67" s="105" t="s">
        <v>77</v>
      </c>
      <c r="AA67" s="105" t="s">
        <v>78</v>
      </c>
      <c r="AB67" s="105" t="s">
        <v>79</v>
      </c>
      <c r="AC67" s="27" t="str">
        <f>IFERROR(IF(V67="Probabilidad",(K67-(+K67*Y67)),IF(V67="Impacto",K67,"")),"")</f>
        <v/>
      </c>
      <c r="AD67" s="241" t="str">
        <f>IFERROR(LOOKUP(LOOKUP(2,1/(AC67:AC73&lt;&gt;""),AC67:AC73),'[20]Opciones Tratamiento'!$I$2:$I$6,'[20]Opciones Tratamiento'!$J$2:$J$6),"")</f>
        <v/>
      </c>
      <c r="AE67" s="26" t="str">
        <f>+AC67</f>
        <v/>
      </c>
      <c r="AF67" s="241" t="str">
        <f ca="1">IFERROR(LOOKUP(LOOKUP(2,1/(AG67:AG73&lt;&gt;""),AG67:AG73),'[20]Opciones Tratamiento'!L2:M6),"")</f>
        <v/>
      </c>
      <c r="AG67" s="28" t="str">
        <f ca="1">IFERROR(IF(V67="Impacto",(O67-(+O67*Y67)),IF(V67="Probabilidad",O67,"")),"")</f>
        <v/>
      </c>
      <c r="AH67" s="223" t="str">
        <f ca="1">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107"/>
      <c r="AL67" s="109"/>
      <c r="AM67" s="107"/>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107"/>
      <c r="R68" s="107"/>
      <c r="S68" s="107"/>
      <c r="T68" s="107"/>
      <c r="U68" s="111" t="str">
        <f>+CONCATENATE(R68," ",S68," ",T68)</f>
        <v xml:space="preserve">  </v>
      </c>
      <c r="V68" s="25" t="str">
        <f t="shared" si="1"/>
        <v/>
      </c>
      <c r="W68" s="105"/>
      <c r="X68" s="105"/>
      <c r="Y68" s="26" t="str">
        <f t="shared" ref="Y68" si="54">IF(AND(W68="Preventivo",X68="Automático"),"50%",IF(AND(W68="Preventivo",X68="Manual"),"40%",IF(AND(W68="Detectivo",X68="Automático"),"40%",IF(AND(W68="Detectivo",X68="Manual"),"30%",IF(AND(W68="Correctivo",X68="Automático"),"35%",IF(AND(W68="Correctivo",X68="Manual"),"25%",""))))))</f>
        <v/>
      </c>
      <c r="Z68" s="105"/>
      <c r="AA68" s="105"/>
      <c r="AB68" s="105"/>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107"/>
      <c r="AL68" s="109"/>
      <c r="AM68" s="107"/>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107"/>
      <c r="R69" s="107"/>
      <c r="S69" s="107"/>
      <c r="T69" s="107"/>
      <c r="U69" s="111" t="str">
        <f t="shared" ref="U69:U73" si="56">+CONCATENATE(R69," ",S69," ",T69)</f>
        <v xml:space="preserve">  </v>
      </c>
      <c r="V69" s="25" t="str">
        <f t="shared" si="1"/>
        <v/>
      </c>
      <c r="W69" s="105"/>
      <c r="X69" s="105"/>
      <c r="Y69" s="26" t="str">
        <f>IF(AND(W69="Preventivo",X69="Automático"),"50%",IF(AND(W69="Preventivo",X69="Manual"),"40%",IF(AND(W69="Detectivo",X69="Automático"),"40%",IF(AND(W69="Detectivo",X69="Manual"),"30%",IF(AND(W69="Correctivo",X69="Automático"),"35%",IF(AND(W69="Correctivo",X69="Manual"),"25%",""))))))</f>
        <v/>
      </c>
      <c r="Z69" s="105"/>
      <c r="AA69" s="105"/>
      <c r="AB69" s="105"/>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107"/>
      <c r="AL69" s="109"/>
      <c r="AM69" s="107"/>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107"/>
      <c r="R70" s="107"/>
      <c r="S70" s="107"/>
      <c r="T70" s="107"/>
      <c r="U70" s="111" t="str">
        <f t="shared" si="56"/>
        <v xml:space="preserve">  </v>
      </c>
      <c r="V70" s="25" t="str">
        <f t="shared" si="1"/>
        <v/>
      </c>
      <c r="W70" s="105"/>
      <c r="X70" s="105"/>
      <c r="Y70" s="26" t="str">
        <f t="shared" ref="Y70:Y72" si="58">IF(AND(W70="Preventivo",X70="Automático"),"50%",IF(AND(W70="Preventivo",X70="Manual"),"40%",IF(AND(W70="Detectivo",X70="Automático"),"40%",IF(AND(W70="Detectivo",X70="Manual"),"30%",IF(AND(W70="Correctivo",X70="Automático"),"35%",IF(AND(W70="Correctivo",X70="Manual"),"25%",""))))))</f>
        <v/>
      </c>
      <c r="Z70" s="105"/>
      <c r="AA70" s="105"/>
      <c r="AB70" s="105"/>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107"/>
      <c r="AL70" s="109"/>
      <c r="AM70" s="107"/>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107"/>
      <c r="R71" s="107"/>
      <c r="S71" s="107"/>
      <c r="T71" s="107"/>
      <c r="U71" s="111" t="str">
        <f t="shared" si="56"/>
        <v xml:space="preserve">  </v>
      </c>
      <c r="V71" s="25" t="str">
        <f t="shared" si="1"/>
        <v/>
      </c>
      <c r="W71" s="105"/>
      <c r="X71" s="105"/>
      <c r="Y71" s="26" t="str">
        <f t="shared" si="58"/>
        <v/>
      </c>
      <c r="Z71" s="105"/>
      <c r="AA71" s="105"/>
      <c r="AB71" s="105"/>
      <c r="AC71" s="27" t="str">
        <f t="shared" si="57"/>
        <v/>
      </c>
      <c r="AD71" s="263"/>
      <c r="AE71" s="26" t="str">
        <f t="shared" si="59"/>
        <v/>
      </c>
      <c r="AF71" s="263"/>
      <c r="AG71" s="28" t="str">
        <f>IFERROR(IF(AND(V68="Impacto",V69="Impacto",V70="Impacto",V71="Impacto"),(AG70-(+AG70*Y71)),IF(V71="Impacto",(O68-(+O68*Y71)),IF(V71="Probabilidad",AG70,""))),"")</f>
        <v/>
      </c>
      <c r="AH71" s="265"/>
      <c r="AI71" s="267"/>
      <c r="AJ71" s="29"/>
      <c r="AK71" s="107"/>
      <c r="AL71" s="109"/>
      <c r="AM71" s="107"/>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107"/>
      <c r="R72" s="107"/>
      <c r="S72" s="107"/>
      <c r="T72" s="107"/>
      <c r="U72" s="111" t="str">
        <f t="shared" si="56"/>
        <v xml:space="preserve">  </v>
      </c>
      <c r="V72" s="25" t="str">
        <f t="shared" si="1"/>
        <v/>
      </c>
      <c r="W72" s="105"/>
      <c r="X72" s="105"/>
      <c r="Y72" s="26" t="str">
        <f t="shared" si="58"/>
        <v/>
      </c>
      <c r="Z72" s="105"/>
      <c r="AA72" s="105"/>
      <c r="AB72" s="105"/>
      <c r="AC72" s="27" t="str">
        <f t="shared" si="57"/>
        <v/>
      </c>
      <c r="AD72" s="263"/>
      <c r="AE72" s="26" t="str">
        <f t="shared" si="59"/>
        <v/>
      </c>
      <c r="AF72" s="263"/>
      <c r="AG72" s="28" t="str">
        <f>IFERROR(IF(AND(V68="Impacto",V69="Impacto",V70="Impacto",V72="Impacto"),(AG70-(+AG70*Y72)),IF(V72="Impacto",(O68-(+O68*Y72)),IF(V72="Probabilidad",AG70,""))),"")</f>
        <v/>
      </c>
      <c r="AH72" s="265"/>
      <c r="AI72" s="267"/>
      <c r="AJ72" s="29"/>
      <c r="AK72" s="107"/>
      <c r="AL72" s="109"/>
      <c r="AM72" s="107"/>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107"/>
      <c r="R73" s="108"/>
      <c r="S73" s="108"/>
      <c r="T73" s="108"/>
      <c r="U73" s="112" t="str">
        <f t="shared" si="56"/>
        <v xml:space="preserve">  </v>
      </c>
      <c r="V73" s="30" t="str">
        <f t="shared" si="1"/>
        <v/>
      </c>
      <c r="W73" s="106"/>
      <c r="X73" s="106"/>
      <c r="Y73" s="31" t="str">
        <f>IF(AND(W73="Preventivo",X73="Automático"),"50%",IF(AND(W73="Preventivo",X73="Manual"),"40%",IF(AND(W73="Detectivo",X73="Automático"),"40%",IF(AND(W73="Detectivo",X73="Manual"),"30%",IF(AND(W73="Correctivo",X73="Automático"),"35%",IF(AND(W73="Correctivo",X73="Manual"),"25%",""))))))</f>
        <v/>
      </c>
      <c r="Z73" s="106"/>
      <c r="AA73" s="106"/>
      <c r="AB73" s="106"/>
      <c r="AC73" s="27" t="str">
        <f t="shared" si="57"/>
        <v/>
      </c>
      <c r="AD73" s="264"/>
      <c r="AE73" s="31" t="str">
        <f>+AC73</f>
        <v/>
      </c>
      <c r="AF73" s="264"/>
      <c r="AG73" s="32" t="str">
        <f>IFERROR(IF(AND(V67="Impacto",V68="Impacto",V69="Impacto",V70="Impacto",V73="Impacto"),(AG70-(+AG70*Y73)),IF(V73="Impacto",(O67-(+O67*Y73)),IF(V73="Probabilidad",AG70,""))),"")</f>
        <v/>
      </c>
      <c r="AH73" s="266"/>
      <c r="AI73" s="268"/>
      <c r="AJ73" s="33"/>
      <c r="AK73" s="108"/>
      <c r="AL73" s="110"/>
      <c r="AM73" s="108"/>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 ca="1">IF(NOT(ISERROR(MATCH(L74,'[20]Tabla Impacto'!$B$221:$B$223,0))),'[20]Tabla Impacto'!$F$223,L74)</f>
        <v>0</v>
      </c>
      <c r="N74" s="235" t="str">
        <f ca="1">IF(OR(M74='[20]Tabla Impacto'!$C$11,M74='[20]Tabla Impacto'!$D$11),"Leve",IF(OR(M74='[20]Tabla Impacto'!$C$12,M74='[20]Tabla Impacto'!$D$12),"Menor",IF(OR(M74='[20]Tabla Impacto'!$C$13,M74='[20]Tabla Impacto'!$D$13),"Moderado",IF(OR(M74='[20]Tabla Impacto'!$C$14,M74='[20]Tabla Impacto'!$D$14),"Mayor",IF(OR(M74='[20]Tabla Impacto'!$C$15,M74='[20]Tabla Impacto'!$D$15),"Catastrófico","")))))</f>
        <v/>
      </c>
      <c r="O74" s="237" t="str">
        <f ca="1">IF(N74="","",IF(N74="Leve",0.2,IF(N74="Menor",0.4,IF(N74="Moderado",0.6,IF(N74="Mayor",0.8,IF(N74="Catastrófico",1,))))))</f>
        <v/>
      </c>
      <c r="P74" s="239" t="str">
        <f ca="1">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107"/>
      <c r="R74" s="109"/>
      <c r="S74" s="107"/>
      <c r="T74" s="109"/>
      <c r="U74" s="111" t="str">
        <f>+CONCATENATE(R74," ",S74," ",T74)</f>
        <v xml:space="preserve">  </v>
      </c>
      <c r="V74" s="25" t="str">
        <f t="shared" si="1"/>
        <v/>
      </c>
      <c r="W74" s="105"/>
      <c r="X74" s="105"/>
      <c r="Y74" s="26" t="str">
        <f>IF(AND(W74="Preventivo",X74="Automático"),"50%",IF(AND(W74="Preventivo",X74="Manual"),"40%",IF(AND(W74="Detectivo",X74="Automático"),"40%",IF(AND(W74="Detectivo",X74="Manual"),"30%",IF(AND(W74="Correctivo",X74="Automático"),"35%",IF(AND(W74="Correctivo",X74="Manual"),"25%",""))))))</f>
        <v/>
      </c>
      <c r="Z74" s="105"/>
      <c r="AA74" s="105"/>
      <c r="AB74" s="105"/>
      <c r="AC74" s="27" t="str">
        <f>IFERROR(IF(V74="Probabilidad",(K74-(+K74*Y74)),IF(V74="Impacto",K74,"")),"")</f>
        <v/>
      </c>
      <c r="AD74" s="241" t="str">
        <f>IFERROR(LOOKUP(LOOKUP(2,1/(AC74:AC80&lt;&gt;""),AC74:AC80),'[20]Opciones Tratamiento'!$I$2:$I$6,'[20]Opciones Tratamiento'!$J$2:$J$6),"")</f>
        <v/>
      </c>
      <c r="AE74" s="26" t="str">
        <f>+AC74</f>
        <v/>
      </c>
      <c r="AF74" s="241" t="str">
        <f>IFERROR(LOOKUP(LOOKUP(2,1/(AG74:AG80&lt;&gt;""),AG74:AG80),'[20]Opciones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107"/>
      <c r="AL74" s="109"/>
      <c r="AM74" s="107"/>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107"/>
      <c r="R75" s="107"/>
      <c r="S75" s="107"/>
      <c r="T75" s="107"/>
      <c r="U75" s="111" t="str">
        <f>+CONCATENATE(R75," ",S75," ",T75)</f>
        <v xml:space="preserve">  </v>
      </c>
      <c r="V75" s="25" t="str">
        <f t="shared" si="1"/>
        <v/>
      </c>
      <c r="W75" s="105"/>
      <c r="X75" s="105"/>
      <c r="Y75" s="26" t="str">
        <f t="shared" ref="Y75" si="61">IF(AND(W75="Preventivo",X75="Automático"),"50%",IF(AND(W75="Preventivo",X75="Manual"),"40%",IF(AND(W75="Detectivo",X75="Automático"),"40%",IF(AND(W75="Detectivo",X75="Manual"),"30%",IF(AND(W75="Correctivo",X75="Automático"),"35%",IF(AND(W75="Correctivo",X75="Manual"),"25%",""))))))</f>
        <v/>
      </c>
      <c r="Z75" s="105"/>
      <c r="AA75" s="105"/>
      <c r="AB75" s="105"/>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107"/>
      <c r="AL75" s="109"/>
      <c r="AM75" s="107"/>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107"/>
      <c r="R76" s="107"/>
      <c r="S76" s="107"/>
      <c r="T76" s="107"/>
      <c r="U76" s="111" t="str">
        <f t="shared" ref="U76:U80" si="63">+CONCATENATE(R76," ",S76," ",T76)</f>
        <v xml:space="preserve">  </v>
      </c>
      <c r="V76" s="25" t="str">
        <f t="shared" ref="V76:V82" si="64">IF(OR(W76="Preventivo",W76="Detectivo"),"Probabilidad",IF(W76="Correctivo","Impacto",""))</f>
        <v/>
      </c>
      <c r="W76" s="105"/>
      <c r="X76" s="105"/>
      <c r="Y76" s="26" t="str">
        <f>IF(AND(W76="Preventivo",X76="Automático"),"50%",IF(AND(W76="Preventivo",X76="Manual"),"40%",IF(AND(W76="Detectivo",X76="Automático"),"40%",IF(AND(W76="Detectivo",X76="Manual"),"30%",IF(AND(W76="Correctivo",X76="Automático"),"35%",IF(AND(W76="Correctivo",X76="Manual"),"25%",""))))))</f>
        <v/>
      </c>
      <c r="Z76" s="105"/>
      <c r="AA76" s="105"/>
      <c r="AB76" s="105"/>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107"/>
      <c r="AL76" s="109"/>
      <c r="AM76" s="107"/>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107"/>
      <c r="R77" s="107"/>
      <c r="S77" s="107"/>
      <c r="T77" s="107"/>
      <c r="U77" s="111" t="str">
        <f t="shared" si="63"/>
        <v xml:space="preserve">  </v>
      </c>
      <c r="V77" s="25" t="str">
        <f t="shared" si="64"/>
        <v/>
      </c>
      <c r="W77" s="105"/>
      <c r="X77" s="105"/>
      <c r="Y77" s="26" t="str">
        <f t="shared" ref="Y77:Y79" si="66">IF(AND(W77="Preventivo",X77="Automático"),"50%",IF(AND(W77="Preventivo",X77="Manual"),"40%",IF(AND(W77="Detectivo",X77="Automático"),"40%",IF(AND(W77="Detectivo",X77="Manual"),"30%",IF(AND(W77="Correctivo",X77="Automático"),"35%",IF(AND(W77="Correctivo",X77="Manual"),"25%",""))))))</f>
        <v/>
      </c>
      <c r="Z77" s="105"/>
      <c r="AA77" s="105"/>
      <c r="AB77" s="105"/>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107"/>
      <c r="AL77" s="109"/>
      <c r="AM77" s="107"/>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107"/>
      <c r="R78" s="107"/>
      <c r="S78" s="107"/>
      <c r="T78" s="107"/>
      <c r="U78" s="111" t="str">
        <f t="shared" si="63"/>
        <v xml:space="preserve">  </v>
      </c>
      <c r="V78" s="25" t="str">
        <f t="shared" si="64"/>
        <v/>
      </c>
      <c r="W78" s="105"/>
      <c r="X78" s="105"/>
      <c r="Y78" s="26" t="str">
        <f t="shared" si="66"/>
        <v/>
      </c>
      <c r="Z78" s="105"/>
      <c r="AA78" s="105"/>
      <c r="AB78" s="105"/>
      <c r="AC78" s="27" t="str">
        <f t="shared" si="65"/>
        <v/>
      </c>
      <c r="AD78" s="263"/>
      <c r="AE78" s="26" t="str">
        <f t="shared" si="67"/>
        <v/>
      </c>
      <c r="AF78" s="263"/>
      <c r="AG78" s="28" t="str">
        <f>IFERROR(IF(AND(V75="Impacto",V76="Impacto",V77="Impacto",V78="Impacto"),(AG77-(+AG77*Y78)),IF(V78="Impacto",(O75-(+O75*Y78)),IF(V78="Probabilidad",AG77,""))),"")</f>
        <v/>
      </c>
      <c r="AH78" s="265"/>
      <c r="AI78" s="267"/>
      <c r="AJ78" s="29"/>
      <c r="AK78" s="107"/>
      <c r="AL78" s="109"/>
      <c r="AM78" s="107"/>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107"/>
      <c r="R79" s="107"/>
      <c r="S79" s="107"/>
      <c r="T79" s="107"/>
      <c r="U79" s="111" t="str">
        <f t="shared" si="63"/>
        <v xml:space="preserve">  </v>
      </c>
      <c r="V79" s="25" t="str">
        <f t="shared" si="64"/>
        <v/>
      </c>
      <c r="W79" s="105"/>
      <c r="X79" s="105"/>
      <c r="Y79" s="26" t="str">
        <f t="shared" si="66"/>
        <v/>
      </c>
      <c r="Z79" s="105"/>
      <c r="AA79" s="105"/>
      <c r="AB79" s="105"/>
      <c r="AC79" s="27" t="str">
        <f t="shared" si="65"/>
        <v/>
      </c>
      <c r="AD79" s="263"/>
      <c r="AE79" s="26" t="str">
        <f t="shared" si="67"/>
        <v/>
      </c>
      <c r="AF79" s="263"/>
      <c r="AG79" s="28" t="str">
        <f>IFERROR(IF(AND(V75="Impacto",V76="Impacto",V77="Impacto",V79="Impacto"),(AG77-(+AG77*Y79)),IF(V79="Impacto",(O75-(+O75*Y79)),IF(V79="Probabilidad",AG77,""))),"")</f>
        <v/>
      </c>
      <c r="AH79" s="265"/>
      <c r="AI79" s="267"/>
      <c r="AJ79" s="29"/>
      <c r="AK79" s="107"/>
      <c r="AL79" s="109"/>
      <c r="AM79" s="107"/>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2.25" customHeight="1" thickBot="1" x14ac:dyDescent="0.3">
      <c r="A80" s="246"/>
      <c r="B80" s="211"/>
      <c r="C80" s="248"/>
      <c r="D80" s="250"/>
      <c r="E80" s="250"/>
      <c r="F80" s="250"/>
      <c r="G80" s="252"/>
      <c r="H80" s="250"/>
      <c r="I80" s="254"/>
      <c r="J80" s="260"/>
      <c r="K80" s="270"/>
      <c r="L80" s="272"/>
      <c r="M80" s="272"/>
      <c r="N80" s="260"/>
      <c r="O80" s="270"/>
      <c r="P80" s="262"/>
      <c r="Q80" s="108"/>
      <c r="R80" s="108"/>
      <c r="S80" s="108"/>
      <c r="T80" s="108"/>
      <c r="U80" s="112" t="str">
        <f t="shared" si="63"/>
        <v xml:space="preserve">  </v>
      </c>
      <c r="V80" s="30" t="str">
        <f t="shared" si="64"/>
        <v/>
      </c>
      <c r="W80" s="106"/>
      <c r="X80" s="106"/>
      <c r="Y80" s="31" t="str">
        <f>IF(AND(W80="Preventivo",X80="Automático"),"50%",IF(AND(W80="Preventivo",X80="Manual"),"40%",IF(AND(W80="Detectivo",X80="Automático"),"40%",IF(AND(W80="Detectivo",X80="Manual"),"30%",IF(AND(W80="Correctivo",X80="Automático"),"35%",IF(AND(W80="Correctivo",X80="Manual"),"25%",""))))))</f>
        <v/>
      </c>
      <c r="Z80" s="106"/>
      <c r="AA80" s="106"/>
      <c r="AB80" s="106"/>
      <c r="AC80" s="39" t="str">
        <f t="shared" si="65"/>
        <v/>
      </c>
      <c r="AD80" s="264"/>
      <c r="AE80" s="31" t="str">
        <f>+AC80</f>
        <v/>
      </c>
      <c r="AF80" s="264"/>
      <c r="AG80" s="32" t="str">
        <f>IFERROR(IF(AND(V74="Impacto",V75="Impacto",V76="Impacto",V77="Impacto",V80="Impacto"),(AG77-(+AG77*Y80)),IF(V80="Impacto",(O74-(+O74*Y80)),IF(V80="Probabilidad",AG77,""))),"")</f>
        <v/>
      </c>
      <c r="AH80" s="266"/>
      <c r="AI80" s="268"/>
      <c r="AJ80" s="33"/>
      <c r="AK80" s="108"/>
      <c r="AL80" s="110"/>
      <c r="AM80" s="108"/>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Za+6Z4G9qStu8FZm4H+PXf79dwvSQ8bBTpOZ/ZkJ1dQ0OeEx1miuWv+ialNUtBufjdM8dTraf9NyHJ/aArPYig==" saltValue="HYc31IeMbws96pbvGk2P/Q=="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289" priority="281" operator="equal">
      <formula>"Muy Alta"</formula>
    </cfRule>
    <cfRule type="cellIs" dxfId="288" priority="282" operator="equal">
      <formula>"Alta"</formula>
    </cfRule>
    <cfRule type="cellIs" dxfId="287" priority="283" operator="equal">
      <formula>"Media"</formula>
    </cfRule>
    <cfRule type="cellIs" dxfId="286" priority="284" operator="equal">
      <formula>"Baja"</formula>
    </cfRule>
    <cfRule type="cellIs" dxfId="285" priority="285" operator="equal">
      <formula>"Muy Baja"</formula>
    </cfRule>
  </conditionalFormatting>
  <conditionalFormatting sqref="J18">
    <cfRule type="cellIs" dxfId="284" priority="252" operator="equal">
      <formula>"Muy Alta"</formula>
    </cfRule>
    <cfRule type="cellIs" dxfId="283" priority="253" operator="equal">
      <formula>"Alta"</formula>
    </cfRule>
    <cfRule type="cellIs" dxfId="282" priority="254" operator="equal">
      <formula>"Media"</formula>
    </cfRule>
    <cfRule type="cellIs" dxfId="281" priority="255" operator="equal">
      <formula>"Baja"</formula>
    </cfRule>
    <cfRule type="cellIs" dxfId="280" priority="256" operator="equal">
      <formula>"Muy Baja"</formula>
    </cfRule>
  </conditionalFormatting>
  <conditionalFormatting sqref="J25">
    <cfRule type="cellIs" dxfId="279" priority="223" operator="equal">
      <formula>"Muy Alta"</formula>
    </cfRule>
    <cfRule type="cellIs" dxfId="278" priority="224" operator="equal">
      <formula>"Alta"</formula>
    </cfRule>
    <cfRule type="cellIs" dxfId="277" priority="225" operator="equal">
      <formula>"Media"</formula>
    </cfRule>
    <cfRule type="cellIs" dxfId="276" priority="226" operator="equal">
      <formula>"Baja"</formula>
    </cfRule>
    <cfRule type="cellIs" dxfId="275" priority="227" operator="equal">
      <formula>"Muy Baja"</formula>
    </cfRule>
  </conditionalFormatting>
  <conditionalFormatting sqref="J32">
    <cfRule type="cellIs" dxfId="274" priority="194" operator="equal">
      <formula>"Muy Alta"</formula>
    </cfRule>
    <cfRule type="cellIs" dxfId="273" priority="195" operator="equal">
      <formula>"Alta"</formula>
    </cfRule>
    <cfRule type="cellIs" dxfId="272" priority="196" operator="equal">
      <formula>"Media"</formula>
    </cfRule>
    <cfRule type="cellIs" dxfId="271" priority="197" operator="equal">
      <formula>"Baja"</formula>
    </cfRule>
    <cfRule type="cellIs" dxfId="270" priority="198" operator="equal">
      <formula>"Muy Baja"</formula>
    </cfRule>
  </conditionalFormatting>
  <conditionalFormatting sqref="J39">
    <cfRule type="cellIs" dxfId="269" priority="165" operator="equal">
      <formula>"Muy Alta"</formula>
    </cfRule>
    <cfRule type="cellIs" dxfId="268" priority="166" operator="equal">
      <formula>"Alta"</formula>
    </cfRule>
    <cfRule type="cellIs" dxfId="267" priority="167" operator="equal">
      <formula>"Media"</formula>
    </cfRule>
    <cfRule type="cellIs" dxfId="266" priority="168" operator="equal">
      <formula>"Baja"</formula>
    </cfRule>
    <cfRule type="cellIs" dxfId="265" priority="169" operator="equal">
      <formula>"Muy Baja"</formula>
    </cfRule>
  </conditionalFormatting>
  <conditionalFormatting sqref="J46">
    <cfRule type="cellIs" dxfId="264" priority="136" operator="equal">
      <formula>"Muy Alta"</formula>
    </cfRule>
    <cfRule type="cellIs" dxfId="263" priority="137" operator="equal">
      <formula>"Alta"</formula>
    </cfRule>
    <cfRule type="cellIs" dxfId="262" priority="138" operator="equal">
      <formula>"Media"</formula>
    </cfRule>
    <cfRule type="cellIs" dxfId="261" priority="139" operator="equal">
      <formula>"Baja"</formula>
    </cfRule>
    <cfRule type="cellIs" dxfId="260" priority="140" operator="equal">
      <formula>"Muy Baja"</formula>
    </cfRule>
  </conditionalFormatting>
  <conditionalFormatting sqref="J53">
    <cfRule type="cellIs" dxfId="259" priority="107" operator="equal">
      <formula>"Muy Alta"</formula>
    </cfRule>
    <cfRule type="cellIs" dxfId="258" priority="108" operator="equal">
      <formula>"Alta"</formula>
    </cfRule>
    <cfRule type="cellIs" dxfId="257" priority="109" operator="equal">
      <formula>"Media"</formula>
    </cfRule>
    <cfRule type="cellIs" dxfId="256" priority="110" operator="equal">
      <formula>"Baja"</formula>
    </cfRule>
    <cfRule type="cellIs" dxfId="255" priority="111" operator="equal">
      <formula>"Muy Baja"</formula>
    </cfRule>
  </conditionalFormatting>
  <conditionalFormatting sqref="J60">
    <cfRule type="cellIs" dxfId="254" priority="78" operator="equal">
      <formula>"Muy Alta"</formula>
    </cfRule>
    <cfRule type="cellIs" dxfId="253" priority="79" operator="equal">
      <formula>"Alta"</formula>
    </cfRule>
    <cfRule type="cellIs" dxfId="252" priority="80" operator="equal">
      <formula>"Media"</formula>
    </cfRule>
    <cfRule type="cellIs" dxfId="251" priority="81" operator="equal">
      <formula>"Baja"</formula>
    </cfRule>
    <cfRule type="cellIs" dxfId="250" priority="82" operator="equal">
      <formula>"Muy Baja"</formula>
    </cfRule>
  </conditionalFormatting>
  <conditionalFormatting sqref="M11">
    <cfRule type="containsText" dxfId="249" priority="262" operator="containsText" text="❌">
      <formula>NOT(ISERROR(SEARCH("❌",M11)))</formula>
    </cfRule>
  </conditionalFormatting>
  <conditionalFormatting sqref="M18">
    <cfRule type="containsText" dxfId="248" priority="233" operator="containsText" text="❌">
      <formula>NOT(ISERROR(SEARCH("❌",M18)))</formula>
    </cfRule>
  </conditionalFormatting>
  <conditionalFormatting sqref="M25">
    <cfRule type="containsText" dxfId="247" priority="204" operator="containsText" text="❌">
      <formula>NOT(ISERROR(SEARCH("❌",M25)))</formula>
    </cfRule>
  </conditionalFormatting>
  <conditionalFormatting sqref="M32">
    <cfRule type="containsText" dxfId="246" priority="175" operator="containsText" text="❌">
      <formula>NOT(ISERROR(SEARCH("❌",M32)))</formula>
    </cfRule>
  </conditionalFormatting>
  <conditionalFormatting sqref="M39">
    <cfRule type="containsText" dxfId="245" priority="146" operator="containsText" text="❌">
      <formula>NOT(ISERROR(SEARCH("❌",M39)))</formula>
    </cfRule>
  </conditionalFormatting>
  <conditionalFormatting sqref="M46">
    <cfRule type="containsText" dxfId="244" priority="117" operator="containsText" text="❌">
      <formula>NOT(ISERROR(SEARCH("❌",M46)))</formula>
    </cfRule>
  </conditionalFormatting>
  <conditionalFormatting sqref="M53">
    <cfRule type="containsText" dxfId="243" priority="88" operator="containsText" text="❌">
      <formula>NOT(ISERROR(SEARCH("❌",M53)))</formula>
    </cfRule>
  </conditionalFormatting>
  <conditionalFormatting sqref="M60">
    <cfRule type="containsText" dxfId="242" priority="59" operator="containsText" text="❌">
      <formula>NOT(ISERROR(SEARCH("❌",M60)))</formula>
    </cfRule>
  </conditionalFormatting>
  <conditionalFormatting sqref="N11">
    <cfRule type="cellIs" dxfId="241" priority="286" operator="equal">
      <formula>"Catastrófico"</formula>
    </cfRule>
    <cfRule type="cellIs" dxfId="240" priority="287" operator="equal">
      <formula>"Mayor"</formula>
    </cfRule>
    <cfRule type="cellIs" dxfId="239" priority="288" operator="equal">
      <formula>"Moderado"</formula>
    </cfRule>
    <cfRule type="cellIs" dxfId="238" priority="289" operator="equal">
      <formula>"Menor"</formula>
    </cfRule>
    <cfRule type="cellIs" dxfId="237" priority="290" operator="equal">
      <formula>"Leve"</formula>
    </cfRule>
  </conditionalFormatting>
  <conditionalFormatting sqref="N18">
    <cfRule type="cellIs" dxfId="236" priority="257" operator="equal">
      <formula>"Catastrófico"</formula>
    </cfRule>
    <cfRule type="cellIs" dxfId="235" priority="258" operator="equal">
      <formula>"Mayor"</formula>
    </cfRule>
    <cfRule type="cellIs" dxfId="234" priority="259" operator="equal">
      <formula>"Moderado"</formula>
    </cfRule>
    <cfRule type="cellIs" dxfId="233" priority="260" operator="equal">
      <formula>"Menor"</formula>
    </cfRule>
    <cfRule type="cellIs" dxfId="232" priority="261" operator="equal">
      <formula>"Leve"</formula>
    </cfRule>
  </conditionalFormatting>
  <conditionalFormatting sqref="N25">
    <cfRule type="cellIs" dxfId="231" priority="228" operator="equal">
      <formula>"Catastrófico"</formula>
    </cfRule>
    <cfRule type="cellIs" dxfId="230" priority="229" operator="equal">
      <formula>"Mayor"</formula>
    </cfRule>
    <cfRule type="cellIs" dxfId="229" priority="230" operator="equal">
      <formula>"Moderado"</formula>
    </cfRule>
    <cfRule type="cellIs" dxfId="228" priority="231" operator="equal">
      <formula>"Menor"</formula>
    </cfRule>
    <cfRule type="cellIs" dxfId="227" priority="232" operator="equal">
      <formula>"Leve"</formula>
    </cfRule>
  </conditionalFormatting>
  <conditionalFormatting sqref="N32">
    <cfRule type="cellIs" dxfId="226" priority="199" operator="equal">
      <formula>"Catastrófico"</formula>
    </cfRule>
    <cfRule type="cellIs" dxfId="225" priority="200" operator="equal">
      <formula>"Mayor"</formula>
    </cfRule>
    <cfRule type="cellIs" dxfId="224" priority="201" operator="equal">
      <formula>"Moderado"</formula>
    </cfRule>
    <cfRule type="cellIs" dxfId="223" priority="202" operator="equal">
      <formula>"Menor"</formula>
    </cfRule>
    <cfRule type="cellIs" dxfId="222" priority="203" operator="equal">
      <formula>"Leve"</formula>
    </cfRule>
  </conditionalFormatting>
  <conditionalFormatting sqref="N39">
    <cfRule type="cellIs" dxfId="221" priority="170" operator="equal">
      <formula>"Catastrófico"</formula>
    </cfRule>
    <cfRule type="cellIs" dxfId="220" priority="171" operator="equal">
      <formula>"Mayor"</formula>
    </cfRule>
    <cfRule type="cellIs" dxfId="219" priority="172" operator="equal">
      <formula>"Moderado"</formula>
    </cfRule>
    <cfRule type="cellIs" dxfId="218" priority="173" operator="equal">
      <formula>"Menor"</formula>
    </cfRule>
    <cfRule type="cellIs" dxfId="217" priority="174" operator="equal">
      <formula>"Leve"</formula>
    </cfRule>
  </conditionalFormatting>
  <conditionalFormatting sqref="N46">
    <cfRule type="cellIs" dxfId="216" priority="141" operator="equal">
      <formula>"Catastrófico"</formula>
    </cfRule>
    <cfRule type="cellIs" dxfId="215" priority="142" operator="equal">
      <formula>"Mayor"</formula>
    </cfRule>
    <cfRule type="cellIs" dxfId="214" priority="143" operator="equal">
      <formula>"Moderado"</formula>
    </cfRule>
    <cfRule type="cellIs" dxfId="213" priority="144" operator="equal">
      <formula>"Menor"</formula>
    </cfRule>
    <cfRule type="cellIs" dxfId="212" priority="145" operator="equal">
      <formula>"Leve"</formula>
    </cfRule>
  </conditionalFormatting>
  <conditionalFormatting sqref="N53">
    <cfRule type="cellIs" dxfId="211" priority="112" operator="equal">
      <formula>"Catastrófico"</formula>
    </cfRule>
    <cfRule type="cellIs" dxfId="210" priority="113" operator="equal">
      <formula>"Mayor"</formula>
    </cfRule>
    <cfRule type="cellIs" dxfId="209" priority="114" operator="equal">
      <formula>"Moderado"</formula>
    </cfRule>
    <cfRule type="cellIs" dxfId="208" priority="115" operator="equal">
      <formula>"Menor"</formula>
    </cfRule>
    <cfRule type="cellIs" dxfId="207" priority="116" operator="equal">
      <formula>"Leve"</formula>
    </cfRule>
  </conditionalFormatting>
  <conditionalFormatting sqref="N60">
    <cfRule type="cellIs" dxfId="206" priority="83" operator="equal">
      <formula>"Catastrófico"</formula>
    </cfRule>
    <cfRule type="cellIs" dxfId="205" priority="84" operator="equal">
      <formula>"Mayor"</formula>
    </cfRule>
    <cfRule type="cellIs" dxfId="204" priority="85" operator="equal">
      <formula>"Moderado"</formula>
    </cfRule>
    <cfRule type="cellIs" dxfId="203" priority="86" operator="equal">
      <formula>"Menor"</formula>
    </cfRule>
    <cfRule type="cellIs" dxfId="202" priority="87" operator="equal">
      <formula>"Leve"</formula>
    </cfRule>
  </conditionalFormatting>
  <conditionalFormatting sqref="P11">
    <cfRule type="cellIs" dxfId="201" priority="277" operator="equal">
      <formula>"Extremo"</formula>
    </cfRule>
    <cfRule type="cellIs" dxfId="200" priority="278" operator="equal">
      <formula>"Alto"</formula>
    </cfRule>
    <cfRule type="cellIs" dxfId="199" priority="279" operator="equal">
      <formula>"Moderado"</formula>
    </cfRule>
    <cfRule type="cellIs" dxfId="198" priority="280" operator="equal">
      <formula>"Bajo"</formula>
    </cfRule>
  </conditionalFormatting>
  <conditionalFormatting sqref="P18">
    <cfRule type="cellIs" dxfId="197" priority="248" operator="equal">
      <formula>"Extremo"</formula>
    </cfRule>
    <cfRule type="cellIs" dxfId="196" priority="249" operator="equal">
      <formula>"Alto"</formula>
    </cfRule>
    <cfRule type="cellIs" dxfId="195" priority="250" operator="equal">
      <formula>"Moderado"</formula>
    </cfRule>
    <cfRule type="cellIs" dxfId="194" priority="251" operator="equal">
      <formula>"Bajo"</formula>
    </cfRule>
  </conditionalFormatting>
  <conditionalFormatting sqref="P25">
    <cfRule type="cellIs" dxfId="193" priority="219" operator="equal">
      <formula>"Extremo"</formula>
    </cfRule>
    <cfRule type="cellIs" dxfId="192" priority="220" operator="equal">
      <formula>"Alto"</formula>
    </cfRule>
    <cfRule type="cellIs" dxfId="191" priority="221" operator="equal">
      <formula>"Moderado"</formula>
    </cfRule>
    <cfRule type="cellIs" dxfId="190" priority="222" operator="equal">
      <formula>"Bajo"</formula>
    </cfRule>
  </conditionalFormatting>
  <conditionalFormatting sqref="P32">
    <cfRule type="cellIs" dxfId="189" priority="190" operator="equal">
      <formula>"Extremo"</formula>
    </cfRule>
    <cfRule type="cellIs" dxfId="188" priority="191" operator="equal">
      <formula>"Alto"</formula>
    </cfRule>
    <cfRule type="cellIs" dxfId="187" priority="192" operator="equal">
      <formula>"Moderado"</formula>
    </cfRule>
    <cfRule type="cellIs" dxfId="186" priority="193" operator="equal">
      <formula>"Bajo"</formula>
    </cfRule>
  </conditionalFormatting>
  <conditionalFormatting sqref="P39">
    <cfRule type="cellIs" dxfId="185" priority="161" operator="equal">
      <formula>"Extremo"</formula>
    </cfRule>
    <cfRule type="cellIs" dxfId="184" priority="162" operator="equal">
      <formula>"Alto"</formula>
    </cfRule>
    <cfRule type="cellIs" dxfId="183" priority="163" operator="equal">
      <formula>"Moderado"</formula>
    </cfRule>
    <cfRule type="cellIs" dxfId="182" priority="164" operator="equal">
      <formula>"Bajo"</formula>
    </cfRule>
  </conditionalFormatting>
  <conditionalFormatting sqref="P46">
    <cfRule type="cellIs" dxfId="181" priority="132" operator="equal">
      <formula>"Extremo"</formula>
    </cfRule>
    <cfRule type="cellIs" dxfId="180" priority="133" operator="equal">
      <formula>"Alto"</formula>
    </cfRule>
    <cfRule type="cellIs" dxfId="179" priority="134" operator="equal">
      <formula>"Moderado"</formula>
    </cfRule>
    <cfRule type="cellIs" dxfId="178" priority="135" operator="equal">
      <formula>"Bajo"</formula>
    </cfRule>
  </conditionalFormatting>
  <conditionalFormatting sqref="P53">
    <cfRule type="cellIs" dxfId="177" priority="103" operator="equal">
      <formula>"Extremo"</formula>
    </cfRule>
    <cfRule type="cellIs" dxfId="176" priority="104" operator="equal">
      <formula>"Alto"</formula>
    </cfRule>
    <cfRule type="cellIs" dxfId="175" priority="105" operator="equal">
      <formula>"Moderado"</formula>
    </cfRule>
    <cfRule type="cellIs" dxfId="174" priority="106" operator="equal">
      <formula>"Bajo"</formula>
    </cfRule>
  </conditionalFormatting>
  <conditionalFormatting sqref="P60">
    <cfRule type="cellIs" dxfId="173" priority="74" operator="equal">
      <formula>"Extremo"</formula>
    </cfRule>
    <cfRule type="cellIs" dxfId="172" priority="75" operator="equal">
      <formula>"Alto"</formula>
    </cfRule>
    <cfRule type="cellIs" dxfId="171" priority="76" operator="equal">
      <formula>"Moderado"</formula>
    </cfRule>
    <cfRule type="cellIs" dxfId="170" priority="77" operator="equal">
      <formula>"Bajo"</formula>
    </cfRule>
  </conditionalFormatting>
  <conditionalFormatting sqref="AD11">
    <cfRule type="cellIs" dxfId="169" priority="272" operator="equal">
      <formula>"Muy Alta"</formula>
    </cfRule>
    <cfRule type="cellIs" dxfId="168" priority="273" operator="equal">
      <formula>"Alta"</formula>
    </cfRule>
    <cfRule type="cellIs" dxfId="167" priority="274" operator="equal">
      <formula>"Media"</formula>
    </cfRule>
    <cfRule type="cellIs" dxfId="166" priority="275" operator="equal">
      <formula>"Baja"</formula>
    </cfRule>
    <cfRule type="cellIs" dxfId="165" priority="276" operator="equal">
      <formula>"Muy Baja"</formula>
    </cfRule>
  </conditionalFormatting>
  <conditionalFormatting sqref="AD18">
    <cfRule type="cellIs" dxfId="164" priority="243" operator="equal">
      <formula>"Muy Alta"</formula>
    </cfRule>
    <cfRule type="cellIs" dxfId="163" priority="244" operator="equal">
      <formula>"Alta"</formula>
    </cfRule>
    <cfRule type="cellIs" dxfId="162" priority="245" operator="equal">
      <formula>"Media"</formula>
    </cfRule>
    <cfRule type="cellIs" dxfId="161" priority="246" operator="equal">
      <formula>"Baja"</formula>
    </cfRule>
    <cfRule type="cellIs" dxfId="160" priority="247" operator="equal">
      <formula>"Muy Baja"</formula>
    </cfRule>
  </conditionalFormatting>
  <conditionalFormatting sqref="AD25">
    <cfRule type="cellIs" dxfId="159" priority="214" operator="equal">
      <formula>"Muy Alta"</formula>
    </cfRule>
    <cfRule type="cellIs" dxfId="158" priority="215" operator="equal">
      <formula>"Alta"</formula>
    </cfRule>
    <cfRule type="cellIs" dxfId="157" priority="216" operator="equal">
      <formula>"Media"</formula>
    </cfRule>
    <cfRule type="cellIs" dxfId="156" priority="217" operator="equal">
      <formula>"Baja"</formula>
    </cfRule>
    <cfRule type="cellIs" dxfId="155" priority="218" operator="equal">
      <formula>"Muy Baja"</formula>
    </cfRule>
  </conditionalFormatting>
  <conditionalFormatting sqref="AD32">
    <cfRule type="cellIs" dxfId="154" priority="185" operator="equal">
      <formula>"Muy Alta"</formula>
    </cfRule>
    <cfRule type="cellIs" dxfId="153" priority="186" operator="equal">
      <formula>"Alta"</formula>
    </cfRule>
    <cfRule type="cellIs" dxfId="152" priority="187" operator="equal">
      <formula>"Media"</formula>
    </cfRule>
    <cfRule type="cellIs" dxfId="151" priority="188" operator="equal">
      <formula>"Baja"</formula>
    </cfRule>
    <cfRule type="cellIs" dxfId="150" priority="189" operator="equal">
      <formula>"Muy Baja"</formula>
    </cfRule>
  </conditionalFormatting>
  <conditionalFormatting sqref="AD39">
    <cfRule type="cellIs" dxfId="149" priority="156" operator="equal">
      <formula>"Muy Alta"</formula>
    </cfRule>
    <cfRule type="cellIs" dxfId="148" priority="157" operator="equal">
      <formula>"Alta"</formula>
    </cfRule>
    <cfRule type="cellIs" dxfId="147" priority="158" operator="equal">
      <formula>"Media"</formula>
    </cfRule>
    <cfRule type="cellIs" dxfId="146" priority="159" operator="equal">
      <formula>"Baja"</formula>
    </cfRule>
    <cfRule type="cellIs" dxfId="145" priority="160" operator="equal">
      <formula>"Muy Baja"</formula>
    </cfRule>
  </conditionalFormatting>
  <conditionalFormatting sqref="AD46">
    <cfRule type="cellIs" dxfId="144" priority="127" operator="equal">
      <formula>"Muy Alta"</formula>
    </cfRule>
    <cfRule type="cellIs" dxfId="143" priority="128" operator="equal">
      <formula>"Alta"</formula>
    </cfRule>
    <cfRule type="cellIs" dxfId="142" priority="129" operator="equal">
      <formula>"Media"</formula>
    </cfRule>
    <cfRule type="cellIs" dxfId="141" priority="130" operator="equal">
      <formula>"Baja"</formula>
    </cfRule>
    <cfRule type="cellIs" dxfId="140" priority="131" operator="equal">
      <formula>"Muy Baja"</formula>
    </cfRule>
  </conditionalFormatting>
  <conditionalFormatting sqref="AD53">
    <cfRule type="cellIs" dxfId="139" priority="98" operator="equal">
      <formula>"Muy Alta"</formula>
    </cfRule>
    <cfRule type="cellIs" dxfId="138" priority="99" operator="equal">
      <formula>"Alta"</formula>
    </cfRule>
    <cfRule type="cellIs" dxfId="137" priority="100" operator="equal">
      <formula>"Media"</formula>
    </cfRule>
    <cfRule type="cellIs" dxfId="136" priority="101" operator="equal">
      <formula>"Baja"</formula>
    </cfRule>
    <cfRule type="cellIs" dxfId="135" priority="102" operator="equal">
      <formula>"Muy Baja"</formula>
    </cfRule>
  </conditionalFormatting>
  <conditionalFormatting sqref="AD60">
    <cfRule type="cellIs" dxfId="134" priority="69" operator="equal">
      <formula>"Muy Alta"</formula>
    </cfRule>
    <cfRule type="cellIs" dxfId="133" priority="70" operator="equal">
      <formula>"Alta"</formula>
    </cfRule>
    <cfRule type="cellIs" dxfId="132" priority="71" operator="equal">
      <formula>"Media"</formula>
    </cfRule>
    <cfRule type="cellIs" dxfId="131" priority="72" operator="equal">
      <formula>"Baja"</formula>
    </cfRule>
    <cfRule type="cellIs" dxfId="130" priority="73" operator="equal">
      <formula>"Muy Baja"</formula>
    </cfRule>
  </conditionalFormatting>
  <conditionalFormatting sqref="AF11">
    <cfRule type="cellIs" dxfId="129" priority="267" operator="equal">
      <formula>"Catastrófico"</formula>
    </cfRule>
    <cfRule type="cellIs" dxfId="128" priority="268" operator="equal">
      <formula>"Mayor"</formula>
    </cfRule>
    <cfRule type="cellIs" dxfId="127" priority="269" operator="equal">
      <formula>"Moderado"</formula>
    </cfRule>
    <cfRule type="cellIs" dxfId="126" priority="270" operator="equal">
      <formula>"Menor"</formula>
    </cfRule>
    <cfRule type="cellIs" dxfId="125" priority="271" operator="equal">
      <formula>"Leve"</formula>
    </cfRule>
  </conditionalFormatting>
  <conditionalFormatting sqref="AF18">
    <cfRule type="cellIs" dxfId="124" priority="238" operator="equal">
      <formula>"Catastrófico"</formula>
    </cfRule>
    <cfRule type="cellIs" dxfId="123" priority="239" operator="equal">
      <formula>"Mayor"</formula>
    </cfRule>
    <cfRule type="cellIs" dxfId="122" priority="240" operator="equal">
      <formula>"Moderado"</formula>
    </cfRule>
    <cfRule type="cellIs" dxfId="121" priority="241" operator="equal">
      <formula>"Menor"</formula>
    </cfRule>
    <cfRule type="cellIs" dxfId="120" priority="242" operator="equal">
      <formula>"Leve"</formula>
    </cfRule>
  </conditionalFormatting>
  <conditionalFormatting sqref="AF25">
    <cfRule type="cellIs" dxfId="119" priority="209" operator="equal">
      <formula>"Catastrófico"</formula>
    </cfRule>
    <cfRule type="cellIs" dxfId="118" priority="210" operator="equal">
      <formula>"Mayor"</formula>
    </cfRule>
    <cfRule type="cellIs" dxfId="117" priority="211" operator="equal">
      <formula>"Moderado"</formula>
    </cfRule>
    <cfRule type="cellIs" dxfId="116" priority="212" operator="equal">
      <formula>"Menor"</formula>
    </cfRule>
    <cfRule type="cellIs" dxfId="115" priority="213" operator="equal">
      <formula>"Leve"</formula>
    </cfRule>
  </conditionalFormatting>
  <conditionalFormatting sqref="AF32">
    <cfRule type="cellIs" dxfId="114" priority="180" operator="equal">
      <formula>"Catastrófico"</formula>
    </cfRule>
    <cfRule type="cellIs" dxfId="113" priority="181" operator="equal">
      <formula>"Mayor"</formula>
    </cfRule>
    <cfRule type="cellIs" dxfId="112" priority="182" operator="equal">
      <formula>"Moderado"</formula>
    </cfRule>
    <cfRule type="cellIs" dxfId="111" priority="183" operator="equal">
      <formula>"Menor"</formula>
    </cfRule>
    <cfRule type="cellIs" dxfId="110" priority="184" operator="equal">
      <formula>"Leve"</formula>
    </cfRule>
  </conditionalFormatting>
  <conditionalFormatting sqref="AF39">
    <cfRule type="cellIs" dxfId="109" priority="151" operator="equal">
      <formula>"Catastrófico"</formula>
    </cfRule>
    <cfRule type="cellIs" dxfId="108" priority="152" operator="equal">
      <formula>"Mayor"</formula>
    </cfRule>
    <cfRule type="cellIs" dxfId="107" priority="153" operator="equal">
      <formula>"Moderado"</formula>
    </cfRule>
    <cfRule type="cellIs" dxfId="106" priority="154" operator="equal">
      <formula>"Menor"</formula>
    </cfRule>
    <cfRule type="cellIs" dxfId="105" priority="155" operator="equal">
      <formula>"Leve"</formula>
    </cfRule>
  </conditionalFormatting>
  <conditionalFormatting sqref="AF46">
    <cfRule type="cellIs" dxfId="104" priority="122" operator="equal">
      <formula>"Catastrófico"</formula>
    </cfRule>
    <cfRule type="cellIs" dxfId="103" priority="123" operator="equal">
      <formula>"Mayor"</formula>
    </cfRule>
    <cfRule type="cellIs" dxfId="102" priority="124" operator="equal">
      <formula>"Moderado"</formula>
    </cfRule>
    <cfRule type="cellIs" dxfId="101" priority="125" operator="equal">
      <formula>"Menor"</formula>
    </cfRule>
    <cfRule type="cellIs" dxfId="100" priority="126" operator="equal">
      <formula>"Leve"</formula>
    </cfRule>
  </conditionalFormatting>
  <conditionalFormatting sqref="AF53">
    <cfRule type="cellIs" dxfId="99" priority="93" operator="equal">
      <formula>"Catastrófico"</formula>
    </cfRule>
    <cfRule type="cellIs" dxfId="98" priority="94" operator="equal">
      <formula>"Mayor"</formula>
    </cfRule>
    <cfRule type="cellIs" dxfId="97" priority="95" operator="equal">
      <formula>"Moderado"</formula>
    </cfRule>
    <cfRule type="cellIs" dxfId="96" priority="96" operator="equal">
      <formula>"Menor"</formula>
    </cfRule>
    <cfRule type="cellIs" dxfId="95" priority="97" operator="equal">
      <formula>"Leve"</formula>
    </cfRule>
  </conditionalFormatting>
  <conditionalFormatting sqref="AF60">
    <cfRule type="cellIs" dxfId="94" priority="64" operator="equal">
      <formula>"Catastrófico"</formula>
    </cfRule>
    <cfRule type="cellIs" dxfId="93" priority="65" operator="equal">
      <formula>"Mayor"</formula>
    </cfRule>
    <cfRule type="cellIs" dxfId="92" priority="66" operator="equal">
      <formula>"Moderado"</formula>
    </cfRule>
    <cfRule type="cellIs" dxfId="91" priority="67" operator="equal">
      <formula>"Menor"</formula>
    </cfRule>
    <cfRule type="cellIs" dxfId="90" priority="68" operator="equal">
      <formula>"Leve"</formula>
    </cfRule>
  </conditionalFormatting>
  <conditionalFormatting sqref="AH11">
    <cfRule type="cellIs" dxfId="89" priority="263" operator="equal">
      <formula>"Extremo"</formula>
    </cfRule>
    <cfRule type="cellIs" dxfId="88" priority="264" operator="equal">
      <formula>"Alto"</formula>
    </cfRule>
    <cfRule type="cellIs" dxfId="87" priority="265" operator="equal">
      <formula>"Moderado"</formula>
    </cfRule>
    <cfRule type="cellIs" dxfId="86" priority="266" operator="equal">
      <formula>"Bajo"</formula>
    </cfRule>
  </conditionalFormatting>
  <conditionalFormatting sqref="AH18">
    <cfRule type="cellIs" dxfId="85" priority="234" operator="equal">
      <formula>"Extremo"</formula>
    </cfRule>
    <cfRule type="cellIs" dxfId="84" priority="235" operator="equal">
      <formula>"Alto"</formula>
    </cfRule>
    <cfRule type="cellIs" dxfId="83" priority="236" operator="equal">
      <formula>"Moderado"</formula>
    </cfRule>
    <cfRule type="cellIs" dxfId="82" priority="237" operator="equal">
      <formula>"Bajo"</formula>
    </cfRule>
  </conditionalFormatting>
  <conditionalFormatting sqref="AH25">
    <cfRule type="cellIs" dxfId="81" priority="205" operator="equal">
      <formula>"Extremo"</formula>
    </cfRule>
    <cfRule type="cellIs" dxfId="80" priority="206" operator="equal">
      <formula>"Alto"</formula>
    </cfRule>
    <cfRule type="cellIs" dxfId="79" priority="207" operator="equal">
      <formula>"Moderado"</formula>
    </cfRule>
    <cfRule type="cellIs" dxfId="78" priority="208" operator="equal">
      <formula>"Bajo"</formula>
    </cfRule>
  </conditionalFormatting>
  <conditionalFormatting sqref="AH32">
    <cfRule type="cellIs" dxfId="77" priority="176" operator="equal">
      <formula>"Extremo"</formula>
    </cfRule>
    <cfRule type="cellIs" dxfId="76" priority="177" operator="equal">
      <formula>"Alto"</formula>
    </cfRule>
    <cfRule type="cellIs" dxfId="75" priority="178" operator="equal">
      <formula>"Moderado"</formula>
    </cfRule>
    <cfRule type="cellIs" dxfId="74" priority="179" operator="equal">
      <formula>"Bajo"</formula>
    </cfRule>
  </conditionalFormatting>
  <conditionalFormatting sqref="AH39">
    <cfRule type="cellIs" dxfId="73" priority="147" operator="equal">
      <formula>"Extremo"</formula>
    </cfRule>
    <cfRule type="cellIs" dxfId="72" priority="148" operator="equal">
      <formula>"Alto"</formula>
    </cfRule>
    <cfRule type="cellIs" dxfId="71" priority="149" operator="equal">
      <formula>"Moderado"</formula>
    </cfRule>
    <cfRule type="cellIs" dxfId="70" priority="150" operator="equal">
      <formula>"Bajo"</formula>
    </cfRule>
  </conditionalFormatting>
  <conditionalFormatting sqref="AH46">
    <cfRule type="cellIs" dxfId="69" priority="118" operator="equal">
      <formula>"Extremo"</formula>
    </cfRule>
    <cfRule type="cellIs" dxfId="68" priority="119" operator="equal">
      <formula>"Alto"</formula>
    </cfRule>
    <cfRule type="cellIs" dxfId="67" priority="120" operator="equal">
      <formula>"Moderado"</formula>
    </cfRule>
    <cfRule type="cellIs" dxfId="66" priority="121" operator="equal">
      <formula>"Bajo"</formula>
    </cfRule>
  </conditionalFormatting>
  <conditionalFormatting sqref="AH53">
    <cfRule type="cellIs" dxfId="65" priority="89" operator="equal">
      <formula>"Extremo"</formula>
    </cfRule>
    <cfRule type="cellIs" dxfId="64" priority="90" operator="equal">
      <formula>"Alto"</formula>
    </cfRule>
    <cfRule type="cellIs" dxfId="63" priority="91" operator="equal">
      <formula>"Moderado"</formula>
    </cfRule>
    <cfRule type="cellIs" dxfId="62" priority="92" operator="equal">
      <formula>"Bajo"</formula>
    </cfRule>
  </conditionalFormatting>
  <conditionalFormatting sqref="AH60">
    <cfRule type="cellIs" dxfId="61" priority="60" operator="equal">
      <formula>"Extremo"</formula>
    </cfRule>
    <cfRule type="cellIs" dxfId="60" priority="61" operator="equal">
      <formula>"Alto"</formula>
    </cfRule>
    <cfRule type="cellIs" dxfId="59" priority="62" operator="equal">
      <formula>"Moderado"</formula>
    </cfRule>
    <cfRule type="cellIs" dxfId="58" priority="63" operator="equal">
      <formula>"Bajo"</formula>
    </cfRule>
  </conditionalFormatting>
  <conditionalFormatting sqref="J67">
    <cfRule type="cellIs" dxfId="57" priority="49" operator="equal">
      <formula>"Muy Alta"</formula>
    </cfRule>
    <cfRule type="cellIs" dxfId="56" priority="50" operator="equal">
      <formula>"Alta"</formula>
    </cfRule>
    <cfRule type="cellIs" dxfId="55" priority="51" operator="equal">
      <formula>"Media"</formula>
    </cfRule>
    <cfRule type="cellIs" dxfId="54" priority="52" operator="equal">
      <formula>"Baja"</formula>
    </cfRule>
    <cfRule type="cellIs" dxfId="53" priority="53" operator="equal">
      <formula>"Muy Baja"</formula>
    </cfRule>
  </conditionalFormatting>
  <conditionalFormatting sqref="M67">
    <cfRule type="containsText" dxfId="52" priority="30" operator="containsText" text="❌">
      <formula>NOT(ISERROR(SEARCH("❌",M67)))</formula>
    </cfRule>
  </conditionalFormatting>
  <conditionalFormatting sqref="N67">
    <cfRule type="cellIs" dxfId="51" priority="54" operator="equal">
      <formula>"Catastrófico"</formula>
    </cfRule>
    <cfRule type="cellIs" dxfId="50" priority="55" operator="equal">
      <formula>"Mayor"</formula>
    </cfRule>
    <cfRule type="cellIs" dxfId="49" priority="56" operator="equal">
      <formula>"Moderado"</formula>
    </cfRule>
    <cfRule type="cellIs" dxfId="48" priority="57" operator="equal">
      <formula>"Menor"</formula>
    </cfRule>
    <cfRule type="cellIs" dxfId="47" priority="58" operator="equal">
      <formula>"Leve"</formula>
    </cfRule>
  </conditionalFormatting>
  <conditionalFormatting sqref="P67">
    <cfRule type="cellIs" dxfId="46" priority="45" operator="equal">
      <formula>"Extremo"</formula>
    </cfRule>
    <cfRule type="cellIs" dxfId="45" priority="46" operator="equal">
      <formula>"Alto"</formula>
    </cfRule>
    <cfRule type="cellIs" dxfId="44" priority="47" operator="equal">
      <formula>"Moderado"</formula>
    </cfRule>
    <cfRule type="cellIs" dxfId="43" priority="48" operator="equal">
      <formula>"Bajo"</formula>
    </cfRule>
  </conditionalFormatting>
  <conditionalFormatting sqref="AD67">
    <cfRule type="cellIs" dxfId="42" priority="40" operator="equal">
      <formula>"Muy Alta"</formula>
    </cfRule>
    <cfRule type="cellIs" dxfId="41" priority="41" operator="equal">
      <formula>"Alta"</formula>
    </cfRule>
    <cfRule type="cellIs" dxfId="40" priority="42" operator="equal">
      <formula>"Media"</formula>
    </cfRule>
    <cfRule type="cellIs" dxfId="39" priority="43" operator="equal">
      <formula>"Baja"</formula>
    </cfRule>
    <cfRule type="cellIs" dxfId="38" priority="44" operator="equal">
      <formula>"Muy Baja"</formula>
    </cfRule>
  </conditionalFormatting>
  <conditionalFormatting sqref="AF67">
    <cfRule type="cellIs" dxfId="37" priority="35" operator="equal">
      <formula>"Catastrófico"</formula>
    </cfRule>
    <cfRule type="cellIs" dxfId="36" priority="36" operator="equal">
      <formula>"Mayor"</formula>
    </cfRule>
    <cfRule type="cellIs" dxfId="35" priority="37" operator="equal">
      <formula>"Moderado"</formula>
    </cfRule>
    <cfRule type="cellIs" dxfId="34" priority="38" operator="equal">
      <formula>"Menor"</formula>
    </cfRule>
    <cfRule type="cellIs" dxfId="33" priority="39" operator="equal">
      <formula>"Leve"</formula>
    </cfRule>
  </conditionalFormatting>
  <conditionalFormatting sqref="AH67">
    <cfRule type="cellIs" dxfId="32" priority="31" operator="equal">
      <formula>"Extremo"</formula>
    </cfRule>
    <cfRule type="cellIs" dxfId="31" priority="32" operator="equal">
      <formula>"Alto"</formula>
    </cfRule>
    <cfRule type="cellIs" dxfId="30" priority="33" operator="equal">
      <formula>"Moderado"</formula>
    </cfRule>
    <cfRule type="cellIs" dxfId="29" priority="34" operator="equal">
      <formula>"Bajo"</formula>
    </cfRule>
  </conditionalFormatting>
  <conditionalFormatting sqref="J74">
    <cfRule type="cellIs" dxfId="28" priority="20" operator="equal">
      <formula>"Muy Alta"</formula>
    </cfRule>
    <cfRule type="cellIs" dxfId="27" priority="21" operator="equal">
      <formula>"Alta"</formula>
    </cfRule>
    <cfRule type="cellIs" dxfId="26" priority="22" operator="equal">
      <formula>"Media"</formula>
    </cfRule>
    <cfRule type="cellIs" dxfId="25" priority="23" operator="equal">
      <formula>"Baja"</formula>
    </cfRule>
    <cfRule type="cellIs" dxfId="24" priority="24" operator="equal">
      <formula>"Muy Baja"</formula>
    </cfRule>
  </conditionalFormatting>
  <conditionalFormatting sqref="M74">
    <cfRule type="containsText" dxfId="23" priority="1" operator="containsText" text="❌">
      <formula>NOT(ISERROR(SEARCH("❌",M74)))</formula>
    </cfRule>
  </conditionalFormatting>
  <conditionalFormatting sqref="N74">
    <cfRule type="cellIs" dxfId="22" priority="25" operator="equal">
      <formula>"Catastrófico"</formula>
    </cfRule>
    <cfRule type="cellIs" dxfId="21" priority="26" operator="equal">
      <formula>"Mayor"</formula>
    </cfRule>
    <cfRule type="cellIs" dxfId="20" priority="27" operator="equal">
      <formula>"Moderado"</formula>
    </cfRule>
    <cfRule type="cellIs" dxfId="19" priority="28" operator="equal">
      <formula>"Menor"</formula>
    </cfRule>
    <cfRule type="cellIs" dxfId="18" priority="29" operator="equal">
      <formula>"Leve"</formula>
    </cfRule>
  </conditionalFormatting>
  <conditionalFormatting sqref="P74">
    <cfRule type="cellIs" dxfId="17" priority="16" operator="equal">
      <formula>"Extremo"</formula>
    </cfRule>
    <cfRule type="cellIs" dxfId="16" priority="17" operator="equal">
      <formula>"Alto"</formula>
    </cfRule>
    <cfRule type="cellIs" dxfId="15" priority="18" operator="equal">
      <formula>"Moderado"</formula>
    </cfRule>
    <cfRule type="cellIs" dxfId="14" priority="19" operator="equal">
      <formula>"Bajo"</formula>
    </cfRule>
  </conditionalFormatting>
  <conditionalFormatting sqref="AD74">
    <cfRule type="cellIs" dxfId="13" priority="11" operator="equal">
      <formula>"Muy Alta"</formula>
    </cfRule>
    <cfRule type="cellIs" dxfId="12" priority="12" operator="equal">
      <formula>"Alta"</formula>
    </cfRule>
    <cfRule type="cellIs" dxfId="11" priority="13" operator="equal">
      <formula>"Media"</formula>
    </cfRule>
    <cfRule type="cellIs" dxfId="10" priority="14" operator="equal">
      <formula>"Baja"</formula>
    </cfRule>
    <cfRule type="cellIs" dxfId="9" priority="15" operator="equal">
      <formula>"Muy Baja"</formula>
    </cfRule>
  </conditionalFormatting>
  <conditionalFormatting sqref="AF74">
    <cfRule type="cellIs" dxfId="8" priority="6" operator="equal">
      <formula>"Catastrófico"</formula>
    </cfRule>
    <cfRule type="cellIs" dxfId="7" priority="7" operator="equal">
      <formula>"Mayor"</formula>
    </cfRule>
    <cfRule type="cellIs" dxfId="6" priority="8" operator="equal">
      <formula>"Moderado"</formula>
    </cfRule>
    <cfRule type="cellIs" dxfId="5" priority="9" operator="equal">
      <formula>"Menor"</formula>
    </cfRule>
    <cfRule type="cellIs" dxfId="4" priority="10" operator="equal">
      <formula>"Leve"</formula>
    </cfRule>
  </conditionalFormatting>
  <conditionalFormatting sqref="AH74">
    <cfRule type="cellIs" dxfId="3" priority="2" operator="equal">
      <formula>"Extremo"</formula>
    </cfRule>
    <cfRule type="cellIs" dxfId="2" priority="3" operator="equal">
      <formula>"Alto"</formula>
    </cfRule>
    <cfRule type="cellIs" dxfId="1" priority="4" operator="equal">
      <formula>"Moderado"</formula>
    </cfRule>
    <cfRule type="cellIs" dxfId="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419F5AB0-E581-4166-9CF8-B0A31DDD3BDB}">
          <x14:formula1>
            <xm:f>'[FO-CEDE5-DIGEC-487 Administración de Riesgos de Gestión V. 13 2025--- 12 Diciembre del 2024 Acción Integral.xlsx]Opciones Tratamiento'!#REF!</xm:f>
          </x14:formula1>
          <xm:sqref>H11:H80</xm:sqref>
        </x14:dataValidation>
        <x14:dataValidation type="list" allowBlank="1" showInputMessage="1" showErrorMessage="1" xr:uid="{0FDC08B3-D778-4047-8F2F-BAC0DA4ECB01}">
          <x14:formula1>
            <xm:f>'[FO-CEDE5-DIGEC-487 Administración de Riesgos de Gestión V. 13 2025--- 12 Diciembre del 2024 Acción Integral.xlsx]Opciones Tratamiento'!#REF!</xm:f>
          </x14:formula1>
          <xm:sqref>D11:D80</xm:sqref>
        </x14:dataValidation>
        <x14:dataValidation type="list" allowBlank="1" showInputMessage="1" showErrorMessage="1" xr:uid="{8CAAD97A-26CB-440A-A0A2-5002D3B3041B}">
          <x14:formula1>
            <xm:f>'[FO-CEDE5-DIGEC-487 Administración de Riesgos de Gestión V. 13 2025--- 12 Diciembre del 2024 Acción Integral.xlsx]Tabla Impacto'!#REF!</xm:f>
          </x14:formula1>
          <xm:sqref>L11:L80</xm:sqref>
        </x14:dataValidation>
        <x14:dataValidation type="list" allowBlank="1" showInputMessage="1" showErrorMessage="1" xr:uid="{D2FD1FDB-033E-4B6E-A09A-B3B86AC4FB0D}">
          <x14:formula1>
            <xm:f>'[FO-CEDE5-DIGEC-487 Administración de Riesgos de Gestión V. 13 2025--- 12 Diciembre del 2024 Acción Integral.xlsx]Opciones Tratamiento'!#REF!</xm:f>
          </x14:formula1>
          <xm:sqref>C11:C80</xm:sqref>
        </x14:dataValidation>
        <x14:dataValidation type="list" allowBlank="1" showInputMessage="1" showErrorMessage="1" xr:uid="{661FA48A-E07C-4108-9F35-8F605C85CF34}">
          <x14:formula1>
            <xm:f>'[FO-CEDE5-DIGEC-487 Administración de Riesgos de Gestión V. 13 2025--- 12 Diciembre del 2024 Acción Integral.xlsx]Opciones Tratamiento'!#REF!</xm:f>
          </x14:formula1>
          <xm:sqref>B11</xm:sqref>
        </x14:dataValidation>
        <x14:dataValidation type="list" allowBlank="1" showInputMessage="1" showErrorMessage="1" xr:uid="{BA8A604F-07C1-4A09-BE83-52370F2833F9}">
          <x14:formula1>
            <xm:f>'[FO-CEDE5-DIGEC-487 Administración de Riesgos de Gestión V. 13 2025--- 12 Diciembre del 2024 Acción Integral.xlsx]Opciones Tratamiento'!#REF!</xm:f>
          </x14:formula1>
          <xm:sqref>AI53 AI11 AI18 AI25 AI32 AI39 AI46 AI60 AI67 AI74</xm:sqref>
        </x14:dataValidation>
        <x14:dataValidation type="list" allowBlank="1" showInputMessage="1" showErrorMessage="1" xr:uid="{C60F2944-3BA4-4719-95E7-BB601AE346E3}">
          <x14:formula1>
            <xm:f>'[FO-CEDE5-DIGEC-487 Administración de Riesgos de Gestión V. 13 2025--- 12 Diciembre del 2024 Acción Integral.xlsx]Tabla Valoración controles'!#REF!</xm:f>
          </x14:formula1>
          <xm:sqref>AB11:AB80</xm:sqref>
        </x14:dataValidation>
        <x14:dataValidation type="list" allowBlank="1" showInputMessage="1" showErrorMessage="1" xr:uid="{631D9130-7915-4441-BF76-E24D84053157}">
          <x14:formula1>
            <xm:f>'[FO-CEDE5-DIGEC-487 Administración de Riesgos de Gestión V. 13 2025--- 12 Diciembre del 2024 Acción Integral.xlsx]Tabla Valoración controles'!#REF!</xm:f>
          </x14:formula1>
          <xm:sqref>AA11:AA80</xm:sqref>
        </x14:dataValidation>
        <x14:dataValidation type="list" allowBlank="1" showInputMessage="1" showErrorMessage="1" xr:uid="{7A02370C-661C-40D9-9A14-07A41E53A5A8}">
          <x14:formula1>
            <xm:f>'[FO-CEDE5-DIGEC-487 Administración de Riesgos de Gestión V. 13 2025--- 12 Diciembre del 2024 Acción Integral.xlsx]Tabla Valoración controles'!#REF!</xm:f>
          </x14:formula1>
          <xm:sqref>Z11:Z80</xm:sqref>
        </x14:dataValidation>
        <x14:dataValidation type="list" allowBlank="1" showInputMessage="1" showErrorMessage="1" xr:uid="{E0E649FA-D99A-4B70-976C-BBAFEFC7D875}">
          <x14:formula1>
            <xm:f>'[FO-CEDE5-DIGEC-487 Administración de Riesgos de Gestión V. 13 2025--- 12 Diciembre del 2024 Acción Integral.xlsx]Tabla Valoración controles'!#REF!</xm:f>
          </x14:formula1>
          <xm:sqref>X11:X80</xm:sqref>
        </x14:dataValidation>
        <x14:dataValidation type="list" allowBlank="1" showInputMessage="1" showErrorMessage="1" xr:uid="{E2E14BB0-7A55-4A1D-AC6F-9C2B623AB6ED}">
          <x14:formula1>
            <xm:f>'[FO-CEDE5-DIGEC-487 Administración de Riesgos de Gestión V. 13 2025--- 12 Diciembre del 2024 Acción Integral.xlsx]Tabla Valoración controles'!#REF!</xm:f>
          </x14:formula1>
          <xm:sqref>W11:W80</xm:sqref>
        </x14:dataValidation>
        <x14:dataValidation type="list" allowBlank="1" showInputMessage="1" showErrorMessage="1" xr:uid="{CCEFE6B8-6108-4B42-8E43-9B0402AE6F82}">
          <x14:formula1>
            <xm:f>'[FO-CEDE5-DIGEC-487 Administración de Riesgos de Gestión V. 13 2025--- 12 Diciembre del 2024 Acción Integral.xlsx]Opciones Tratamiento'!#REF!</xm:f>
          </x14:formula1>
          <xm:sqref>AO60 AO53 AO46 AO39 AO32 AO25 AO18 AO11 AO67 AO74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DB28C-27A4-4A18-B561-47F70542270E}">
  <dimension ref="A1:BM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291"/>
      <c r="AP1" s="291"/>
      <c r="AQ1" s="291"/>
      <c r="AR1" s="292"/>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293"/>
      <c r="AP2" s="293"/>
      <c r="AQ2" s="293"/>
      <c r="AR2" s="29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293"/>
      <c r="AP3" s="293"/>
      <c r="AQ3" s="293"/>
      <c r="AR3" s="29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295"/>
      <c r="AP4" s="295"/>
      <c r="AQ4" s="295"/>
      <c r="AR4" s="296"/>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159</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160</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5" customHeight="1" thickBot="1" x14ac:dyDescent="0.35">
      <c r="A7" s="149" t="s">
        <v>30</v>
      </c>
      <c r="B7" s="150"/>
      <c r="C7" s="150"/>
      <c r="D7" s="151"/>
      <c r="E7" s="282" t="s">
        <v>161</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76.25" customHeight="1" x14ac:dyDescent="0.25">
      <c r="A11" s="207" t="s">
        <v>69</v>
      </c>
      <c r="B11" s="209" t="s">
        <v>162</v>
      </c>
      <c r="C11" s="212" t="s">
        <v>99</v>
      </c>
      <c r="D11" s="214" t="s">
        <v>109</v>
      </c>
      <c r="E11" s="214" t="s">
        <v>106</v>
      </c>
      <c r="F11" s="214" t="s">
        <v>864</v>
      </c>
      <c r="G11" s="242" t="str">
        <f>+CONCATENATE(D11," ",E11," ",F11)</f>
        <v>Posibilidad de Afectación Reputacional y Económica por la desactualización de la normatividad de los procesos, procedimientos, formatos y/o directivas debido a falta de la elaboración de documentos bajo los lineamientos emitidos por el Ejército Nacional.</v>
      </c>
      <c r="H11" s="214" t="s">
        <v>73</v>
      </c>
      <c r="I11" s="226">
        <v>37</v>
      </c>
      <c r="J11" s="234" t="str">
        <f>IF(I11&lt;=0,"",IF(I11&lt;=3,"Muy Baja",IF(I11&lt;=34,"Baja",IF(I11&lt;=600,"Media",IF(I11&lt;=6000,"Alta","Muy Alta")))))</f>
        <v>Media</v>
      </c>
      <c r="K11" s="236">
        <f>IF(J11="","",IF(J11="Muy Baja",0.2,IF(J11="Baja",0.4,IF(J11="Media",0.6,IF(J11="Alta",0.8,IF(J11="Muy Alta",1,))))))</f>
        <v>0.6</v>
      </c>
      <c r="L11" s="233" t="s">
        <v>92</v>
      </c>
      <c r="M11" s="233" t="str">
        <f>IF(NOT(ISERROR(MATCH(L11,'[10]Tabla Impacto'!$B$221:$B$223,0))),'[10]Tabla Impacto'!$F$223,L11)</f>
        <v xml:space="preserve">     El riesgo afecta la imagen de la entidad con algunos usuarios de relevancia frente al logro de los objetivos</v>
      </c>
      <c r="N11" s="234" t="str">
        <f>IF(OR(M11='[10]Tabla Impacto'!$C$11,M11='[10]Tabla Impacto'!$D$11),"Leve",IF(OR(M11='[10]Tabla Impacto'!$C$12,M11='[10]Tabla Impacto'!$D$12),"Menor",IF(OR(M11='[10]Tabla Impacto'!$C$13,M11='[10]Tabla Impacto'!$D$13),"Moderado",IF(OR(M11='[10]Tabla Impacto'!$C$14,M11='[10]Tabla Impacto'!$D$14),"Mayor",IF(OR(M11='[10]Tabla Impacto'!$C$15,M11='[10]Tabla Impacto'!$D$15),"Catastrófico","")))))</f>
        <v>Moderado</v>
      </c>
      <c r="O11" s="236">
        <f>IF(N11="","",IF(N11="Leve",0.2,IF(N11="Menor",0.4,IF(N11="Moderado",0.6,IF(N11="Mayor",0.8,IF(N11="Catastrófico",1,))))))</f>
        <v>0.6</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Moderado</v>
      </c>
      <c r="Q11" s="16" t="s">
        <v>179</v>
      </c>
      <c r="R11" s="57" t="s">
        <v>865</v>
      </c>
      <c r="S11" s="57" t="s">
        <v>481</v>
      </c>
      <c r="T11" s="57" t="s">
        <v>482</v>
      </c>
      <c r="U11" s="70" t="str">
        <f>+CONCATENATE(R11," ",S11," ",T11)</f>
        <v>El Oficial de Construcción y Mantenimiento, Oficial de Gestión de Riesgo y Desastre, Oficial Finca Raíz y Geomática, Oficial Consolidación, Oficial Gestión Ambiental, Suboficial Administrador de Equipo y Suboficial de Explosivos verifica semestralmente los boletines elaborados para los procesos de Ingenieros de acuerdo con las ordenes emitidas por el Comando Superior, con el fin de aclarar conceptos técnicos del proceso a todas las Unidades Militares, en caso que no se elaboren los boletines se debe capacitar al personal del Departamento para fortalecer el conocimiento de sus funciones, dejando como evidencia los boletines elaborados.</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0.36</v>
      </c>
      <c r="AD11" s="240" t="str">
        <f>IFERROR(LOOKUP(LOOKUP(2,1/(AC11:AC17&lt;&gt;""),AC11:AC17),'[10]Opciones Tratamiento'!$I$2:$I$6,'[10]Opciones Tratamiento'!$J$2:$J$6),"")</f>
        <v>Muy Baja</v>
      </c>
      <c r="AE11" s="21">
        <f>+AC11</f>
        <v>0.36</v>
      </c>
      <c r="AF11" s="240" t="str">
        <f>IFERROR(LOOKUP(LOOKUP(2,1/(AG11:AG17&lt;&gt;""),AG11:AG17),'[10]Opciones Tratamiento'!L2:M6),"")</f>
        <v>Moderado</v>
      </c>
      <c r="AG11" s="21">
        <f>IFERROR(IF(V11="Impacto",(O11-(+O11*Y11)),IF(V11="Probabilidad",O11,"")),"")</f>
        <v>0.6</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24" t="s">
        <v>93</v>
      </c>
      <c r="AJ11" s="70"/>
      <c r="AK11" s="63">
        <v>1</v>
      </c>
      <c r="AL11" s="57" t="s">
        <v>483</v>
      </c>
      <c r="AM11" s="57" t="s">
        <v>866</v>
      </c>
      <c r="AN11" s="70"/>
      <c r="AO11" s="226" t="s">
        <v>81</v>
      </c>
      <c r="AP11" s="228" t="s">
        <v>164</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83" customHeight="1" x14ac:dyDescent="0.25">
      <c r="A12" s="208"/>
      <c r="B12" s="210"/>
      <c r="C12" s="213"/>
      <c r="D12" s="215"/>
      <c r="E12" s="215"/>
      <c r="F12" s="215"/>
      <c r="G12" s="232"/>
      <c r="H12" s="215"/>
      <c r="I12" s="227"/>
      <c r="J12" s="235"/>
      <c r="K12" s="237"/>
      <c r="L12" s="221"/>
      <c r="M12" s="221"/>
      <c r="N12" s="235"/>
      <c r="O12" s="237"/>
      <c r="P12" s="239"/>
      <c r="Q12" s="64" t="s">
        <v>180</v>
      </c>
      <c r="R12" s="58" t="s">
        <v>865</v>
      </c>
      <c r="S12" s="58" t="s">
        <v>484</v>
      </c>
      <c r="T12" s="58" t="s">
        <v>485</v>
      </c>
      <c r="U12" s="65" t="str">
        <f t="shared" ref="U12:U17" si="0">+CONCATENATE(R12," ",S12," ",T12)</f>
        <v>El Oficial de Construcción y Mantenimiento, Oficial de Gestión de Riesgo y Desastre, Oficial Finca Raíz y Geomática, Oficial Consolidación, Oficial Gestión Ambiental, Suboficial Administrador de Equipo y Suboficial de Explosivos verifica trimestralmente la caracterización, procedimientos y formatos de los procesos de Gestión de Ingenieros, dando cumplimiento a los lineamientos emitidos por el Comando Superior, con el fin de mantener actualizados los lineamientos de los procesos, en caso que no se encuentren actualizados se debe realizar la solicitud para su actualización, dejando como evidencia los oficios solicitando la actualización de los documentos.</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0.216</v>
      </c>
      <c r="AD12" s="241"/>
      <c r="AE12" s="28">
        <f t="shared" ref="AE12" si="3">+AC12</f>
        <v>0.216</v>
      </c>
      <c r="AF12" s="241"/>
      <c r="AG12" s="28">
        <f>IFERROR(IF(AND(V11="Impacto",V12="Impacto"),(AG11-(+AG11*Y12)),IF(V12="Impacto",(O11-(+O11*Y12)),IF(V12="Probabilidad",AG11,""))),"")</f>
        <v>0.6</v>
      </c>
      <c r="AH12" s="223"/>
      <c r="AI12" s="225"/>
      <c r="AJ12" s="65"/>
      <c r="AK12" s="64"/>
      <c r="AL12" s="58"/>
      <c r="AM12" s="58"/>
      <c r="AN12" s="65"/>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91.25" customHeight="1" x14ac:dyDescent="0.25">
      <c r="A13" s="208"/>
      <c r="B13" s="210"/>
      <c r="C13" s="213"/>
      <c r="D13" s="215"/>
      <c r="E13" s="215"/>
      <c r="F13" s="215"/>
      <c r="G13" s="232"/>
      <c r="H13" s="215"/>
      <c r="I13" s="227"/>
      <c r="J13" s="235"/>
      <c r="K13" s="237"/>
      <c r="L13" s="221"/>
      <c r="M13" s="221"/>
      <c r="N13" s="235"/>
      <c r="O13" s="237"/>
      <c r="P13" s="239"/>
      <c r="Q13" s="64" t="s">
        <v>181</v>
      </c>
      <c r="R13" s="58" t="s">
        <v>865</v>
      </c>
      <c r="S13" s="58" t="s">
        <v>486</v>
      </c>
      <c r="T13" s="58" t="s">
        <v>487</v>
      </c>
      <c r="U13" s="65" t="str">
        <f t="shared" si="0"/>
        <v>El Oficial de Construcción y Mantenimiento, Oficial de Gestión de Riesgo y Desastre, Oficial Finca Raíz y Geomática, Oficial Consolidación, Oficial Gestión Ambiental, Suboficial Administrador de Equipo y Suboficial de Explosivos verifica semestralmente, la Directiva Permanente y planes de los procesos de Gestión de Ingenieros, de acuerdo con la normatividad vigente y el proceso establecido en el Sistema de Gestión de Calidad, con el fin de que se cumpla con los lineamientos dados por el Comando Superior, en caso que no se emitan lineamientos se debe capacitar al personal del Departamento para fortalecer el conocimiento de sus funciones, dejando como evidencia las actas de reunión o planes emitidas.</v>
      </c>
      <c r="V13" s="25" t="str">
        <f t="shared" si="1"/>
        <v>Probabilidad</v>
      </c>
      <c r="W13" s="62" t="s">
        <v>75</v>
      </c>
      <c r="X13" s="62"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0.12959999999999999</v>
      </c>
      <c r="AD13" s="241"/>
      <c r="AE13" s="28">
        <f>+AC13</f>
        <v>0.12959999999999999</v>
      </c>
      <c r="AF13" s="241"/>
      <c r="AG13" s="28">
        <f>IFERROR(IF(AND(V11="Impacto",V12="Impacto",V13="Impacto"),(AG12-(+AG12*Y13)),IF(V13="Impacto",(O11-(+O11*Y13)),IF(V13="Probabilidad",AG12,""))),"")</f>
        <v>0.6</v>
      </c>
      <c r="AH13" s="223"/>
      <c r="AI13" s="225"/>
      <c r="AJ13" s="65"/>
      <c r="AK13" s="64"/>
      <c r="AL13" s="58"/>
      <c r="AM13" s="64"/>
      <c r="AN13" s="65"/>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c r="R14" s="58"/>
      <c r="S14" s="58"/>
      <c r="T14" s="58"/>
      <c r="U14" s="65" t="str">
        <f t="shared" si="0"/>
        <v xml:space="preserve">  </v>
      </c>
      <c r="V14" s="25" t="str">
        <f t="shared" si="1"/>
        <v/>
      </c>
      <c r="W14" s="62"/>
      <c r="X14" s="62"/>
      <c r="Y14" s="26" t="str">
        <f t="shared" ref="Y14" si="4">IF(AND(W14="Preventivo",X14="Automático"),"50%",IF(AND(W14="Preventivo",X14="Manual"),"40%",IF(AND(W14="Detectivo",X14="Automático"),"40%",IF(AND(W14="Detectivo",X14="Manual"),"30%",IF(AND(W14="Correctivo",X14="Automático"),"35%",IF(AND(W14="Correctivo",X14="Manual"),"25%",""))))))</f>
        <v/>
      </c>
      <c r="Z14" s="62"/>
      <c r="AA14" s="62"/>
      <c r="AB14" s="62"/>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65"/>
      <c r="AK14" s="64"/>
      <c r="AL14" s="58"/>
      <c r="AM14" s="64"/>
      <c r="AN14" s="65"/>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65"/>
      <c r="AK15" s="64"/>
      <c r="AL15" s="58"/>
      <c r="AM15" s="64"/>
      <c r="AN15" s="65"/>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65"/>
      <c r="AK16" s="64"/>
      <c r="AL16" s="58"/>
      <c r="AM16" s="64"/>
      <c r="AN16" s="65"/>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x14ac:dyDescent="0.25">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65"/>
      <c r="AK17" s="64"/>
      <c r="AL17" s="58"/>
      <c r="AM17" s="64"/>
      <c r="AN17" s="65"/>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208" t="s">
        <v>83</v>
      </c>
      <c r="B18" s="210"/>
      <c r="C18" s="213"/>
      <c r="D18" s="215"/>
      <c r="E18" s="215"/>
      <c r="F18" s="215"/>
      <c r="G18" s="232" t="str">
        <f t="shared" ref="G18" si="6">+CONCATENATE(D18," ",E18," ",F18)</f>
        <v xml:space="preserve">  </v>
      </c>
      <c r="H18" s="215"/>
      <c r="I18" s="226"/>
      <c r="J18" s="235" t="str">
        <f>IF(I18&lt;=0,"",IF(I18&lt;=3,"Muy Baja",IF(I18&lt;=34,"Baja",IF(I18&lt;=600,"Media",IF(I18&lt;=6000,"Alta","Muy Alta")))))</f>
        <v/>
      </c>
      <c r="K18" s="237" t="str">
        <f>IF(J18="","",IF(J18="Muy Baja",0.2,IF(J18="Baja",0.4,IF(J18="Media",0.6,IF(J18="Alta",0.8,IF(J18="Muy Alta",1,))))))</f>
        <v/>
      </c>
      <c r="L18" s="221"/>
      <c r="M18" s="221">
        <f>IF(NOT(ISERROR(MATCH(L18,'[10]Tabla Impacto'!$B$221:$B$223,0))),'[10]Tabla Impacto'!$F$223,L18)</f>
        <v>0</v>
      </c>
      <c r="N18" s="235" t="str">
        <f>IF(OR(M18='[10]Tabla Impacto'!$C$11,M18='[10]Tabla Impacto'!$D$11),"Leve",IF(OR(M18='[10]Tabla Impacto'!$C$12,M18='[10]Tabla Impacto'!$D$12),"Menor",IF(OR(M18='[10]Tabla Impacto'!$C$13,M18='[10]Tabla Impacto'!$D$13),"Moderado",IF(OR(M18='[10]Tabla Impacto'!$C$14,M18='[10]Tabla Impacto'!$D$14),"Mayor",IF(OR(M18='[10]Tabla Impacto'!$C$15,M18='[10]Tabla Impacto'!$D$15),"Catastrófico","")))))</f>
        <v/>
      </c>
      <c r="O18" s="237" t="str">
        <f>IF(N18="","",IF(N18="Leve",0.2,IF(N18="Menor",0.4,IF(N18="Moderado",0.6,IF(N18="Mayor",0.8,IF(N18="Catastrófico",1,))))))</f>
        <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
      </c>
      <c r="Q18" s="64"/>
      <c r="R18" s="58"/>
      <c r="S18" s="64"/>
      <c r="T18" s="58"/>
      <c r="U18" s="65" t="str">
        <f>+CONCATENATE(R18," ",S18," ",T18)</f>
        <v xml:space="preserve">  </v>
      </c>
      <c r="V18" s="25" t="str">
        <f t="shared" si="1"/>
        <v/>
      </c>
      <c r="W18" s="62"/>
      <c r="X18" s="62"/>
      <c r="Y18" s="26" t="str">
        <f>IF(AND(W18="Preventivo",X18="Automático"),"50%",IF(AND(W18="Preventivo",X18="Manual"),"40%",IF(AND(W18="Detectivo",X18="Automático"),"40%",IF(AND(W18="Detectivo",X18="Manual"),"30%",IF(AND(W18="Correctivo",X18="Automático"),"35%",IF(AND(W18="Correctivo",X18="Manual"),"25%",""))))))</f>
        <v/>
      </c>
      <c r="Z18" s="62"/>
      <c r="AA18" s="62"/>
      <c r="AB18" s="62"/>
      <c r="AC18" s="27" t="str">
        <f>IFERROR(IF(V18="Probabilidad",(K18-(+K18*Y18)),IF(V18="Impacto",K18,"")),"")</f>
        <v/>
      </c>
      <c r="AD18" s="241" t="str">
        <f>IFERROR(LOOKUP(LOOKUP(2,1/(AC18:AC24&lt;&gt;""),AC18:AC24),'[10]Opciones Tratamiento'!$I$2:$I$6,'[10]Opciones Tratamiento'!$J$2:$J$6),"")</f>
        <v/>
      </c>
      <c r="AE18" s="26" t="str">
        <f t="shared" si="5"/>
        <v/>
      </c>
      <c r="AF18" s="241" t="str">
        <f>IFERROR(LOOKUP(LOOKUP(2,1/(AG18:AG24&lt;&gt;""),AG18:AG24),'[10]Opciones Tratamiento'!L2:M6),"")</f>
        <v/>
      </c>
      <c r="AG18" s="28" t="str">
        <f>IFERROR(IF(V18="Impacto",(O18-(+O18*Y18)),IF(V18="Probabilidad",O18,"")),"")</f>
        <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
      </c>
      <c r="AI18" s="225"/>
      <c r="AJ18" s="65"/>
      <c r="AK18" s="64"/>
      <c r="AL18" s="58"/>
      <c r="AM18" s="64"/>
      <c r="AN18" s="65"/>
      <c r="AO18" s="227"/>
      <c r="AP18" s="243"/>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64"/>
      <c r="R19" s="64"/>
      <c r="S19" s="64"/>
      <c r="T19" s="64"/>
      <c r="U19" s="65" t="str">
        <f>+CONCATENATE(R19," ",S19," ",T19)</f>
        <v xml:space="preserve">  </v>
      </c>
      <c r="V19" s="25" t="str">
        <f t="shared" si="1"/>
        <v/>
      </c>
      <c r="W19" s="62"/>
      <c r="X19" s="62"/>
      <c r="Y19" s="26" t="str">
        <f t="shared" ref="Y19" si="7">IF(AND(W19="Preventivo",X19="Automático"),"50%",IF(AND(W19="Preventivo",X19="Manual"),"40%",IF(AND(W19="Detectivo",X19="Automático"),"40%",IF(AND(W19="Detectivo",X19="Manual"),"30%",IF(AND(W19="Correctivo",X19="Automático"),"35%",IF(AND(W19="Correctivo",X19="Manual"),"25%",""))))))</f>
        <v/>
      </c>
      <c r="Z19" s="62"/>
      <c r="AA19" s="62"/>
      <c r="AB19" s="62"/>
      <c r="AC19" s="27" t="str">
        <f>IFERROR(IF(AND(V18="Probabilidad",V19="Probabilidad"),(AE18-(+AE18*Y19)),IF(V19="Probabilidad",(K18-(+K18*Y19)),IF(V19="Impacto",AE18,""))),"")</f>
        <v/>
      </c>
      <c r="AD19" s="241"/>
      <c r="AE19" s="26" t="str">
        <f t="shared" si="5"/>
        <v/>
      </c>
      <c r="AF19" s="241"/>
      <c r="AG19" s="28" t="str">
        <f>IFERROR(IF(AND(V18="Impacto",V19="Impacto"),(AG18-(+AG18*Y19)),IF(V19="Impacto",(O18-(+O18*Y19)),IF(V19="Probabilidad",AG18,""))),"")</f>
        <v/>
      </c>
      <c r="AH19" s="223"/>
      <c r="AI19" s="225"/>
      <c r="AJ19" s="65"/>
      <c r="AK19" s="64"/>
      <c r="AL19" s="58"/>
      <c r="AM19" s="64"/>
      <c r="AN19" s="65"/>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x14ac:dyDescent="0.25">
      <c r="A20" s="208"/>
      <c r="B20" s="210"/>
      <c r="C20" s="213"/>
      <c r="D20" s="215"/>
      <c r="E20" s="215"/>
      <c r="F20" s="215"/>
      <c r="G20" s="232"/>
      <c r="H20" s="215"/>
      <c r="I20" s="227"/>
      <c r="J20" s="235"/>
      <c r="K20" s="237"/>
      <c r="L20" s="221"/>
      <c r="M20" s="221"/>
      <c r="N20" s="235"/>
      <c r="O20" s="237"/>
      <c r="P20" s="239"/>
      <c r="Q20" s="64"/>
      <c r="R20" s="64"/>
      <c r="S20" s="64"/>
      <c r="T20" s="64"/>
      <c r="U20" s="65" t="str">
        <f t="shared" ref="U20:U24" si="8">+CONCATENATE(R20," ",S20," ",T20)</f>
        <v xml:space="preserve">  </v>
      </c>
      <c r="V20" s="25" t="str">
        <f t="shared" si="1"/>
        <v/>
      </c>
      <c r="W20" s="62"/>
      <c r="X20" s="62"/>
      <c r="Y20" s="26" t="str">
        <f>IF(AND(W20="Preventivo",X20="Automático"),"50%",IF(AND(W20="Preventivo",X20="Manual"),"40%",IF(AND(W20="Detectivo",X20="Automático"),"40%",IF(AND(W20="Detectivo",X20="Manual"),"30%",IF(AND(W20="Correctivo",X20="Automático"),"35%",IF(AND(W20="Correctivo",X20="Manual"),"25%",""))))))</f>
        <v/>
      </c>
      <c r="Z20" s="62"/>
      <c r="AA20" s="62"/>
      <c r="AB20" s="62"/>
      <c r="AC20" s="27" t="str">
        <f t="shared" ref="AC20:AC24" si="9">IFERROR(IF(AND(V19="Probabilidad",V20="Probabilidad"),(AE19-(+AE19*Y20)),IF(V20="Probabilidad",(K19-(+K19*Y20)),IF(V20="Impacto",AE19,""))),"")</f>
        <v/>
      </c>
      <c r="AD20" s="241"/>
      <c r="AE20" s="26" t="str">
        <f t="shared" si="5"/>
        <v/>
      </c>
      <c r="AF20" s="241"/>
      <c r="AG20" s="28" t="str">
        <f>IFERROR(IF(AND(V18="Impacto",V19="Impacto",V20="Impacto"),(AG19-(+AG19*Y20)),IF(V20="Impacto",(O18-(+O18*Y20)),IF(V20="Probabilidad",AG19,""))),"")</f>
        <v/>
      </c>
      <c r="AH20" s="223"/>
      <c r="AI20" s="225"/>
      <c r="AJ20" s="65"/>
      <c r="AK20" s="64"/>
      <c r="AL20" s="58"/>
      <c r="AM20" s="64"/>
      <c r="AN20" s="65"/>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65"/>
      <c r="AK21" s="64"/>
      <c r="AL21" s="58"/>
      <c r="AM21" s="64"/>
      <c r="AN21" s="65"/>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65"/>
      <c r="AK22" s="64"/>
      <c r="AL22" s="58"/>
      <c r="AM22" s="64"/>
      <c r="AN22" s="65"/>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65"/>
      <c r="AK23" s="64"/>
      <c r="AL23" s="58"/>
      <c r="AM23" s="64"/>
      <c r="AN23" s="65"/>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65"/>
      <c r="AK24" s="64"/>
      <c r="AL24" s="58"/>
      <c r="AM24" s="64"/>
      <c r="AN24" s="65"/>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c r="D25" s="215"/>
      <c r="E25" s="215"/>
      <c r="F25" s="215"/>
      <c r="G25" s="232" t="str">
        <f t="shared" ref="G25" si="11">+CONCATENATE(D25," ",E25," ",F25)</f>
        <v xml:space="preserve">  </v>
      </c>
      <c r="H25" s="215"/>
      <c r="I25" s="227"/>
      <c r="J25" s="235" t="str">
        <f>IF(I25&lt;=0,"",IF(I25&lt;=3,"Muy Baja",IF(I25&lt;=34,"Baja",IF(I25&lt;=600,"Media",IF(I25&lt;=6000,"Alta","Muy Alta")))))</f>
        <v/>
      </c>
      <c r="K25" s="237" t="str">
        <f>IF(J25="","",IF(J25="Muy Baja",0.2,IF(J25="Baja",0.4,IF(J25="Media",0.6,IF(J25="Alta",0.8,IF(J25="Muy Alta",1,))))))</f>
        <v/>
      </c>
      <c r="L25" s="221"/>
      <c r="M25" s="221">
        <f>IF(NOT(ISERROR(MATCH(L25,'[10]Tabla Impacto'!$B$221:$B$223,0))),'[10]Tabla Impacto'!$F$223,L25)</f>
        <v>0</v>
      </c>
      <c r="N25" s="235" t="str">
        <f>IF(OR(M25='[10]Tabla Impacto'!$C$11,M25='[10]Tabla Impacto'!$D$11),"Leve",IF(OR(M25='[10]Tabla Impacto'!$C$12,M25='[10]Tabla Impacto'!$D$12),"Menor",IF(OR(M25='[10]Tabla Impacto'!$C$13,M25='[10]Tabla Impacto'!$D$13),"Moderado",IF(OR(M25='[10]Tabla Impacto'!$C$14,M25='[10]Tabla Impacto'!$D$14),"Mayor",IF(OR(M25='[10]Tabla Impacto'!$C$15,M25='[10]Tabla Impacto'!$D$15),"Catastrófico","")))))</f>
        <v/>
      </c>
      <c r="O25" s="237" t="str">
        <f>IF(N25="","",IF(N25="Leve",0.2,IF(N25="Menor",0.4,IF(N25="Moderado",0.6,IF(N25="Mayor",0.8,IF(N25="Catastrófico",1,))))))</f>
        <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64"/>
      <c r="R25" s="58"/>
      <c r="S25" s="64"/>
      <c r="T25" s="58"/>
      <c r="U25" s="65" t="str">
        <f>+CONCATENATE(R25," ",S25," ",T25)</f>
        <v xml:space="preserve">  </v>
      </c>
      <c r="V25" s="25" t="str">
        <f t="shared" si="1"/>
        <v/>
      </c>
      <c r="W25" s="62"/>
      <c r="X25" s="62"/>
      <c r="Y25" s="26" t="str">
        <f>IF(AND(W25="Preventivo",X25="Automático"),"50%",IF(AND(W25="Preventivo",X25="Manual"),"40%",IF(AND(W25="Detectivo",X25="Automático"),"40%",IF(AND(W25="Detectivo",X25="Manual"),"30%",IF(AND(W25="Correctivo",X25="Automático"),"35%",IF(AND(W25="Correctivo",X25="Manual"),"25%",""))))))</f>
        <v/>
      </c>
      <c r="Z25" s="62"/>
      <c r="AA25" s="62"/>
      <c r="AB25" s="62"/>
      <c r="AC25" s="27" t="str">
        <f>IFERROR(IF(V25="Probabilidad",(K25-(+K25*Y25)),IF(V25="Impacto",K25,"")),"")</f>
        <v/>
      </c>
      <c r="AD25" s="241" t="str">
        <f>IFERROR(LOOKUP(LOOKUP(2,1/(AC25:AC31&lt;&gt;""),AC25:AC31),'[10]Opciones Tratamiento'!$I$2:$I$6,'[10]Opciones Tratamiento'!$J$2:$J$6),"")</f>
        <v/>
      </c>
      <c r="AE25" s="26" t="str">
        <f>+AC25</f>
        <v/>
      </c>
      <c r="AF25" s="241" t="str">
        <f>IFERROR(LOOKUP(LOOKUP(2,1/(AG25:AG31&lt;&gt;""),AG25:AG31),'[10]Opciones Tratamiento'!L2:M6),"")</f>
        <v/>
      </c>
      <c r="AG25" s="28" t="str">
        <f>IFERROR(IF(V25="Impacto",(O25-(+O25*Y25)),IF(V25="Probabilidad",O25,"")),"")</f>
        <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225"/>
      <c r="AJ25" s="65"/>
      <c r="AK25" s="64"/>
      <c r="AL25" s="58"/>
      <c r="AM25" s="64"/>
      <c r="AN25" s="65"/>
      <c r="AO25" s="227"/>
      <c r="AP25" s="243"/>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c r="R26" s="64"/>
      <c r="S26" s="64"/>
      <c r="T26" s="64"/>
      <c r="U26" s="65" t="str">
        <f>+CONCATENATE(R26," ",S26," ",T26)</f>
        <v xml:space="preserve">  </v>
      </c>
      <c r="V26" s="25" t="str">
        <f t="shared" si="1"/>
        <v/>
      </c>
      <c r="W26" s="62"/>
      <c r="X26" s="62"/>
      <c r="Y26" s="26" t="str">
        <f t="shared" ref="Y26" si="12">IF(AND(W26="Preventivo",X26="Automático"),"50%",IF(AND(W26="Preventivo",X26="Manual"),"40%",IF(AND(W26="Detectivo",X26="Automático"),"40%",IF(AND(W26="Detectivo",X26="Manual"),"30%",IF(AND(W26="Correctivo",X26="Automático"),"35%",IF(AND(W26="Correctivo",X26="Manual"),"25%",""))))))</f>
        <v/>
      </c>
      <c r="Z26" s="62"/>
      <c r="AA26" s="62"/>
      <c r="AB26" s="62"/>
      <c r="AC26" s="27" t="str">
        <f>IFERROR(IF(AND(V25="Probabilidad",V26="Probabilidad"),(AE25-(+AE25*Y26)),IF(V26="Probabilidad",(K25-(+K25*Y26)),IF(V26="Impacto",AE25,""))),"")</f>
        <v/>
      </c>
      <c r="AD26" s="241"/>
      <c r="AE26" s="26" t="str">
        <f t="shared" ref="AE26" si="13">+AC26</f>
        <v/>
      </c>
      <c r="AF26" s="241"/>
      <c r="AG26" s="28" t="str">
        <f>IFERROR(IF(AND(V25="Impacto",V26="Impacto"),(AG25-(+AG25*Y26)),IF(V26="Impacto",(O25-(+O25*Y26)),IF(V26="Probabilidad",AG25,""))),"")</f>
        <v/>
      </c>
      <c r="AH26" s="223"/>
      <c r="AI26" s="225"/>
      <c r="AJ26" s="65"/>
      <c r="AK26" s="64"/>
      <c r="AL26" s="58"/>
      <c r="AM26" s="64"/>
      <c r="AN26" s="65"/>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c r="R27" s="64"/>
      <c r="S27" s="64"/>
      <c r="T27" s="64"/>
      <c r="U27" s="65" t="str">
        <f t="shared" ref="U27:U31" si="14">+CONCATENATE(R27," ",S27," ",T27)</f>
        <v xml:space="preserve">  </v>
      </c>
      <c r="V27" s="25" t="str">
        <f t="shared" si="1"/>
        <v/>
      </c>
      <c r="W27" s="62"/>
      <c r="X27" s="62"/>
      <c r="Y27" s="26" t="str">
        <f>IF(AND(W27="Preventivo",X27="Automático"),"50%",IF(AND(W27="Preventivo",X27="Manual"),"40%",IF(AND(W27="Detectivo",X27="Automático"),"40%",IF(AND(W27="Detectivo",X27="Manual"),"30%",IF(AND(W27="Correctivo",X27="Automático"),"35%",IF(AND(W27="Correctivo",X27="Manual"),"25%",""))))))</f>
        <v/>
      </c>
      <c r="Z27" s="62"/>
      <c r="AA27" s="62"/>
      <c r="AB27" s="62"/>
      <c r="AC27" s="27" t="str">
        <f t="shared" ref="AC27:AC31" si="15">IFERROR(IF(AND(V26="Probabilidad",V27="Probabilidad"),(AE26-(+AE26*Y27)),IF(V27="Probabilidad",(K26-(+K26*Y27)),IF(V27="Impacto",AE26,""))),"")</f>
        <v/>
      </c>
      <c r="AD27" s="241"/>
      <c r="AE27" s="26" t="str">
        <f>+AC27</f>
        <v/>
      </c>
      <c r="AF27" s="241"/>
      <c r="AG27" s="28" t="str">
        <f>IFERROR(IF(AND(V25="Impacto",V26="Impacto",V27="Impacto"),(AG26-(+AG26*Y27)),IF(V27="Impacto",(O25-(+O25*Y27)),IF(V27="Probabilidad",AG26,""))),"")</f>
        <v/>
      </c>
      <c r="AH27" s="223"/>
      <c r="AI27" s="225"/>
      <c r="AJ27" s="65"/>
      <c r="AK27" s="64"/>
      <c r="AL27" s="58"/>
      <c r="AM27" s="64"/>
      <c r="AN27" s="65"/>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64"/>
      <c r="S28" s="64"/>
      <c r="T28" s="64"/>
      <c r="U28" s="65" t="str">
        <f t="shared" si="14"/>
        <v xml:space="preserve">  </v>
      </c>
      <c r="V28" s="25" t="str">
        <f t="shared" si="1"/>
        <v/>
      </c>
      <c r="W28" s="62"/>
      <c r="X28" s="62"/>
      <c r="Y28" s="26" t="str">
        <f t="shared" ref="Y28" si="16">IF(AND(W28="Preventivo",X28="Automático"),"50%",IF(AND(W28="Preventivo",X28="Manual"),"40%",IF(AND(W28="Detectivo",X28="Automático"),"40%",IF(AND(W28="Detectivo",X28="Manual"),"30%",IF(AND(W28="Correctivo",X28="Automático"),"35%",IF(AND(W28="Correctivo",X28="Manual"),"25%",""))))))</f>
        <v/>
      </c>
      <c r="Z28" s="62"/>
      <c r="AA28" s="62"/>
      <c r="AB28" s="62"/>
      <c r="AC28" s="27" t="str">
        <f t="shared" si="15"/>
        <v/>
      </c>
      <c r="AD28" s="241"/>
      <c r="AE28" s="26" t="str">
        <f t="shared" ref="AE28" si="17">+AC28</f>
        <v/>
      </c>
      <c r="AF28" s="241"/>
      <c r="AG28" s="28" t="str">
        <f>IFERROR(IF(AND(V25="Impacto",V26="Impacto",V27="Impacto",V28="Impacto"),(AG27-(+AG27*Y28)),IF(V28="Impacto",(O25-(+O25*Y28)),IF(V28="Probabilidad",AG27,""))),"")</f>
        <v/>
      </c>
      <c r="AH28" s="223"/>
      <c r="AI28" s="225"/>
      <c r="AJ28" s="65"/>
      <c r="AK28" s="64"/>
      <c r="AL28" s="58"/>
      <c r="AM28" s="64"/>
      <c r="AN28" s="65"/>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65"/>
      <c r="AK29" s="64"/>
      <c r="AL29" s="58"/>
      <c r="AM29" s="64"/>
      <c r="AN29" s="65"/>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65"/>
      <c r="AK30" s="64"/>
      <c r="AL30" s="58"/>
      <c r="AM30" s="64"/>
      <c r="AN30" s="65"/>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65"/>
      <c r="AK31" s="64"/>
      <c r="AL31" s="58"/>
      <c r="AM31" s="64"/>
      <c r="AN31" s="65"/>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IF(NOT(ISERROR(MATCH(L32,'[10]Tabla Impacto'!$B$221:$B$223,0))),'[10]Tabla Impacto'!$F$223,L32)</f>
        <v>0</v>
      </c>
      <c r="N32" s="235" t="str">
        <f>IF(OR(M32='[10]Tabla Impacto'!$C$11,M32='[10]Tabla Impacto'!$D$11),"Leve",IF(OR(M32='[10]Tabla Impacto'!$C$12,M32='[10]Tabla Impacto'!$D$12),"Menor",IF(OR(M32='[10]Tabla Impacto'!$C$13,M32='[10]Tabla Impacto'!$D$13),"Moderado",IF(OR(M32='[10]Tabla Impacto'!$C$14,M32='[10]Tabla Impacto'!$D$14),"Mayor",IF(OR(M32='[10]Tabla Impacto'!$C$15,M32='[10]Tabla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64"/>
      <c r="T32" s="58"/>
      <c r="U32" s="65" t="str">
        <f>+CONCATENATE(R32," ",S32," ",T32)</f>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IFERROR(LOOKUP(LOOKUP(2,1/(AC32:AC38&lt;&gt;""),AC32:AC38),'[10]Opciones Tratamiento'!$I$2:$I$6,'[10]Opciones Tratamiento'!$J$2:$J$6),"")</f>
        <v/>
      </c>
      <c r="AE32" s="26" t="str">
        <f>+AC32</f>
        <v/>
      </c>
      <c r="AF32" s="241" t="str">
        <f>IFERROR(LOOKUP(LOOKUP(2,1/(AG32:AG38&lt;&gt;""),AG32:AG38),'[10]Opciones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65"/>
      <c r="AK32" s="64"/>
      <c r="AL32" s="58"/>
      <c r="AM32" s="64"/>
      <c r="AN32" s="65"/>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64"/>
      <c r="S33" s="64"/>
      <c r="T33" s="64"/>
      <c r="U33" s="65" t="str">
        <f>+CONCATENATE(R33," ",S33," ",T33)</f>
        <v xml:space="preserve">  </v>
      </c>
      <c r="V33" s="25" t="str">
        <f t="shared" si="1"/>
        <v/>
      </c>
      <c r="W33" s="62"/>
      <c r="X33" s="62"/>
      <c r="Y33" s="26" t="str">
        <f t="shared" ref="Y33" si="19">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65"/>
      <c r="AK33" s="64"/>
      <c r="AL33" s="58"/>
      <c r="AM33" s="64"/>
      <c r="AN33" s="65"/>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64"/>
      <c r="S34" s="64"/>
      <c r="T34" s="64"/>
      <c r="U34" s="65" t="str">
        <f t="shared" ref="U34:U38" si="21">+CONCATENATE(R34," ",S34," ",T34)</f>
        <v xml:space="preserve">  </v>
      </c>
      <c r="V34" s="25" t="str">
        <f t="shared" si="1"/>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65"/>
      <c r="AK34" s="64"/>
      <c r="AL34" s="58"/>
      <c r="AM34" s="64"/>
      <c r="AN34" s="65"/>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65"/>
      <c r="AK35" s="64"/>
      <c r="AL35" s="58"/>
      <c r="AM35" s="64"/>
      <c r="AN35" s="65"/>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65"/>
      <c r="AK36" s="64"/>
      <c r="AL36" s="58"/>
      <c r="AM36" s="64"/>
      <c r="AN36" s="65"/>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65"/>
      <c r="AK37" s="64"/>
      <c r="AL37" s="58"/>
      <c r="AM37" s="64"/>
      <c r="AN37" s="65"/>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65"/>
      <c r="AK38" s="64"/>
      <c r="AL38" s="58"/>
      <c r="AM38" s="64"/>
      <c r="AN38" s="65"/>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IF(NOT(ISERROR(MATCH(L39,'[10]Tabla Impacto'!$B$221:$B$223,0))),'[10]Tabla Impacto'!$F$223,L39)</f>
        <v>0</v>
      </c>
      <c r="N39" s="235" t="str">
        <f>IF(OR(M39='[10]Tabla Impacto'!$C$11,M39='[10]Tabla Impacto'!$D$11),"Leve",IF(OR(M39='[10]Tabla Impacto'!$C$12,M39='[10]Tabla Impacto'!$D$12),"Menor",IF(OR(M39='[10]Tabla Impacto'!$C$13,M39='[10]Tabla Impacto'!$D$13),"Moderado",IF(OR(M39='[10]Tabla Impacto'!$C$14,M39='[10]Tabla Impacto'!$D$14),"Mayor",IF(OR(M39='[10]Tabla Impacto'!$C$15,M39='[10]Tabla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IFERROR(LOOKUP(LOOKUP(2,1/(AC39:AC45&lt;&gt;""),AC39:AC45),'[10]Opciones Tratamiento'!$I$2:$I$6,'[10]Opciones Tratamiento'!$J$2:$J$6),"")</f>
        <v/>
      </c>
      <c r="AE39" s="26" t="str">
        <f>+AC39</f>
        <v/>
      </c>
      <c r="AF39" s="241" t="str">
        <f>IFERROR(LOOKUP(LOOKUP(2,1/(AG39:AG45&lt;&gt;""),AG39:AG45),'[10]Opciones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65"/>
      <c r="AK39" s="64"/>
      <c r="AL39" s="58"/>
      <c r="AM39" s="64"/>
      <c r="AN39" s="65"/>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65"/>
      <c r="AK40" s="64"/>
      <c r="AL40" s="58"/>
      <c r="AM40" s="64"/>
      <c r="AN40" s="65"/>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65"/>
      <c r="AK41" s="64"/>
      <c r="AL41" s="58"/>
      <c r="AM41" s="64"/>
      <c r="AN41" s="65"/>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65"/>
      <c r="AK42" s="64"/>
      <c r="AL42" s="58"/>
      <c r="AM42" s="64"/>
      <c r="AN42" s="65"/>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65"/>
      <c r="AK43" s="64"/>
      <c r="AL43" s="58"/>
      <c r="AM43" s="64"/>
      <c r="AN43" s="65"/>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65"/>
      <c r="AK44" s="64"/>
      <c r="AL44" s="58"/>
      <c r="AM44" s="64"/>
      <c r="AN44" s="65"/>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65"/>
      <c r="AK45" s="64"/>
      <c r="AL45" s="58"/>
      <c r="AM45" s="64"/>
      <c r="AN45" s="65"/>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IF(NOT(ISERROR(MATCH(L46,'[10]Tabla Impacto'!$B$221:$B$223,0))),'[10]Tabla Impacto'!$F$223,L46)</f>
        <v>0</v>
      </c>
      <c r="N46" s="235" t="str">
        <f>IF(OR(M46='[10]Tabla Impacto'!$C$11,M46='[10]Tabla Impacto'!$D$11),"Leve",IF(OR(M46='[10]Tabla Impacto'!$C$12,M46='[10]Tabla Impacto'!$D$12),"Menor",IF(OR(M46='[10]Tabla Impacto'!$C$13,M46='[10]Tabla Impacto'!$D$13),"Moderado",IF(OR(M46='[10]Tabla Impacto'!$C$14,M46='[10]Tabla Impacto'!$D$14),"Mayor",IF(OR(M46='[10]Tabla Impacto'!$C$15,M46='[10]Tabla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IFERROR(LOOKUP(LOOKUP(2,1/(AC46:AC52&lt;&gt;""),AC46:AC52),'[10]Opciones Tratamiento'!$I$2:$I$6,'[10]Opciones Tratamiento'!$J$2:$J$6),"")</f>
        <v/>
      </c>
      <c r="AE46" s="26" t="str">
        <f>+AC46</f>
        <v/>
      </c>
      <c r="AF46" s="241" t="str">
        <f>IFERROR(LOOKUP(LOOKUP(2,1/(AG46:AG52&lt;&gt;""),AG46:AG52),'[10]Opciones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65"/>
      <c r="AK46" s="64"/>
      <c r="AL46" s="58"/>
      <c r="AM46" s="64"/>
      <c r="AN46" s="65"/>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65"/>
      <c r="AK47" s="64"/>
      <c r="AL47" s="58"/>
      <c r="AM47" s="64"/>
      <c r="AN47" s="65"/>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65"/>
      <c r="AK48" s="64"/>
      <c r="AL48" s="58"/>
      <c r="AM48" s="64"/>
      <c r="AN48" s="65"/>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65"/>
      <c r="AK49" s="64"/>
      <c r="AL49" s="58"/>
      <c r="AM49" s="64"/>
      <c r="AN49" s="65"/>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65"/>
      <c r="AK50" s="64"/>
      <c r="AL50" s="58"/>
      <c r="AM50" s="64"/>
      <c r="AN50" s="65"/>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65"/>
      <c r="AK51" s="64"/>
      <c r="AL51" s="58"/>
      <c r="AM51" s="64"/>
      <c r="AN51" s="65"/>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65"/>
      <c r="AK52" s="64"/>
      <c r="AL52" s="58"/>
      <c r="AM52" s="64"/>
      <c r="AN52" s="65"/>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IF(NOT(ISERROR(MATCH(L53,'[10]Tabla Impacto'!$B$221:$B$223,0))),'[10]Tabla Impacto'!$F$223,L53)</f>
        <v>0</v>
      </c>
      <c r="N53" s="235" t="str">
        <f>IF(OR(M53='[10]Tabla Impacto'!$C$11,M53='[10]Tabla Impacto'!$D$11),"Leve",IF(OR(M53='[10]Tabla Impacto'!$C$12,M53='[10]Tabla Impacto'!$D$12),"Menor",IF(OR(M53='[10]Tabla Impacto'!$C$13,M53='[10]Tabla Impacto'!$D$13),"Moderado",IF(OR(M53='[10]Tabla Impacto'!$C$14,M53='[10]Tabla Impacto'!$D$14),"Mayor",IF(OR(M53='[10]Tabla Impacto'!$C$15,M53='[10]Tabla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IFERROR(LOOKUP(LOOKUP(2,1/(AC53:AC59&lt;&gt;""),AC53:AC59),'[10]Opciones Tratamiento'!$I$2:$I$6,'[10]Opciones Tratamiento'!$J$2:$J$6),"")</f>
        <v/>
      </c>
      <c r="AE53" s="26" t="str">
        <f>+AC53</f>
        <v/>
      </c>
      <c r="AF53" s="241" t="str">
        <f>IFERROR(LOOKUP(LOOKUP(2,1/(AG53:AG59&lt;&gt;""),AG53:AG59),'[10]Opciones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65"/>
      <c r="AK53" s="64"/>
      <c r="AL53" s="58"/>
      <c r="AM53" s="64"/>
      <c r="AN53" s="65"/>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65"/>
      <c r="AK54" s="64"/>
      <c r="AL54" s="58"/>
      <c r="AM54" s="64"/>
      <c r="AN54" s="65"/>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65"/>
      <c r="AK55" s="64"/>
      <c r="AL55" s="58"/>
      <c r="AM55" s="64"/>
      <c r="AN55" s="65"/>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65"/>
      <c r="AK56" s="64"/>
      <c r="AL56" s="58"/>
      <c r="AM56" s="64"/>
      <c r="AN56" s="65"/>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65"/>
      <c r="AK57" s="64"/>
      <c r="AL57" s="58"/>
      <c r="AM57" s="64"/>
      <c r="AN57" s="65"/>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65"/>
      <c r="AK58" s="64"/>
      <c r="AL58" s="58"/>
      <c r="AM58" s="64"/>
      <c r="AN58" s="65"/>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65"/>
      <c r="AK59" s="64"/>
      <c r="AL59" s="58"/>
      <c r="AM59" s="64"/>
      <c r="AN59" s="65"/>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IF(NOT(ISERROR(MATCH(L60,'[10]Tabla Impacto'!$B$221:$B$223,0))),'[10]Tabla Impacto'!$F$223,L60)</f>
        <v>0</v>
      </c>
      <c r="N60" s="235" t="str">
        <f>IF(OR(M60='[10]Tabla Impacto'!$C$11,M60='[10]Tabla Impacto'!$D$11),"Leve",IF(OR(M60='[10]Tabla Impacto'!$C$12,M60='[10]Tabla Impacto'!$D$12),"Menor",IF(OR(M60='[10]Tabla Impacto'!$C$13,M60='[10]Tabla Impacto'!$D$13),"Moderado",IF(OR(M60='[10]Tabla Impacto'!$C$14,M60='[10]Tabla Impacto'!$D$14),"Mayor",IF(OR(M60='[10]Tabla Impacto'!$C$15,M60='[10]Tabla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IFERROR(LOOKUP(LOOKUP(2,1/(AC60:AC66&lt;&gt;""),AC60:AC66),'[10]Opciones Tratamiento'!$I$2:$I$6,'[10]Opciones Tratamiento'!$J$2:$J$6),"")</f>
        <v/>
      </c>
      <c r="AE60" s="26" t="str">
        <f>+AC60</f>
        <v/>
      </c>
      <c r="AF60" s="241" t="str">
        <f>IFERROR(LOOKUP(LOOKUP(2,1/(AG60:AG66&lt;&gt;""),AG60:AG66),'[10]Opciones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65"/>
      <c r="AK60" s="64"/>
      <c r="AL60" s="58"/>
      <c r="AM60" s="64"/>
      <c r="AN60" s="65"/>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65"/>
      <c r="AK61" s="64"/>
      <c r="AL61" s="58"/>
      <c r="AM61" s="64"/>
      <c r="AN61" s="65"/>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65"/>
      <c r="AK62" s="64"/>
      <c r="AL62" s="58"/>
      <c r="AM62" s="64"/>
      <c r="AN62" s="65"/>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65"/>
      <c r="AK63" s="64"/>
      <c r="AL63" s="58"/>
      <c r="AM63" s="64"/>
      <c r="AN63" s="65"/>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65"/>
      <c r="AK64" s="64"/>
      <c r="AL64" s="58"/>
      <c r="AM64" s="64"/>
      <c r="AN64" s="65"/>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65"/>
      <c r="AK65" s="64"/>
      <c r="AL65" s="58"/>
      <c r="AM65" s="64"/>
      <c r="AN65" s="65"/>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72"/>
      <c r="AK66" s="73"/>
      <c r="AL66" s="71"/>
      <c r="AM66" s="73"/>
      <c r="AN66" s="72"/>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IF(NOT(ISERROR(MATCH(L67,'[10]Tabla Impacto'!$B$221:$B$223,0))),'[10]Tabla Impacto'!$F$223,L67)</f>
        <v>0</v>
      </c>
      <c r="N67" s="235" t="str">
        <f>IF(OR(M67='[10]Tabla Impacto'!$C$11,M67='[10]Tabla Impacto'!$D$11),"Leve",IF(OR(M67='[10]Tabla Impacto'!$C$12,M67='[10]Tabla Impacto'!$D$12),"Menor",IF(OR(M67='[10]Tabla Impacto'!$C$13,M67='[10]Tabla Impacto'!$D$13),"Moderado",IF(OR(M67='[10]Tabla Impacto'!$C$14,M67='[10]Tabla Impacto'!$D$14),"Mayor",IF(OR(M67='[10]Tabla Impacto'!$C$15,M67='[10]Tabla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IFERROR(LOOKUP(LOOKUP(2,1/(AC67:AC73&lt;&gt;""),AC67:AC73),'[10]Opciones Tratamiento'!$I$2:$I$6,'[10]Opciones Tratamiento'!$J$2:$J$6),"")</f>
        <v/>
      </c>
      <c r="AE67" s="26" t="str">
        <f>+AC67</f>
        <v/>
      </c>
      <c r="AF67" s="241" t="str">
        <f>IFERROR(LOOKUP(LOOKUP(2,1/(AG67:AG73&lt;&gt;""),AG67:AG73),'[10]Opciones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65"/>
      <c r="AK67" s="64"/>
      <c r="AL67" s="58"/>
      <c r="AM67" s="64"/>
      <c r="AN67" s="65"/>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65"/>
      <c r="AK68" s="64"/>
      <c r="AL68" s="58"/>
      <c r="AM68" s="64"/>
      <c r="AN68" s="65"/>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65"/>
      <c r="AK69" s="64"/>
      <c r="AL69" s="58"/>
      <c r="AM69" s="64"/>
      <c r="AN69" s="65"/>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65"/>
      <c r="AK70" s="64"/>
      <c r="AL70" s="58"/>
      <c r="AM70" s="64"/>
      <c r="AN70" s="65"/>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65"/>
      <c r="AK71" s="64"/>
      <c r="AL71" s="58"/>
      <c r="AM71" s="64"/>
      <c r="AN71" s="65"/>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65"/>
      <c r="AK72" s="64"/>
      <c r="AL72" s="58"/>
      <c r="AM72" s="64"/>
      <c r="AN72" s="65"/>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72"/>
      <c r="AK73" s="73"/>
      <c r="AL73" s="71"/>
      <c r="AM73" s="73"/>
      <c r="AN73" s="72"/>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IF(NOT(ISERROR(MATCH(L74,'[10]Tabla Impacto'!$B$221:$B$223,0))),'[10]Tabla Impacto'!$F$223,L74)</f>
        <v>0</v>
      </c>
      <c r="N74" s="235" t="str">
        <f>IF(OR(M74='[10]Tabla Impacto'!$C$11,M74='[10]Tabla Impacto'!$D$11),"Leve",IF(OR(M74='[10]Tabla Impacto'!$C$12,M74='[10]Tabla Impacto'!$D$12),"Menor",IF(OR(M74='[10]Tabla Impacto'!$C$13,M74='[10]Tabla Impacto'!$D$13),"Moderado",IF(OR(M74='[10]Tabla Impacto'!$C$14,M74='[10]Tabla Impacto'!$D$14),"Mayor",IF(OR(M74='[10]Tabla Impacto'!$C$15,M74='[10]Tabla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IFERROR(LOOKUP(LOOKUP(2,1/(AC74:AC80&lt;&gt;""),AC74:AC80),'[10]Opciones Tratamiento'!$I$2:$I$6,'[10]Opciones Tratamiento'!$J$2:$J$6),"")</f>
        <v/>
      </c>
      <c r="AE74" s="26" t="str">
        <f>+AC74</f>
        <v/>
      </c>
      <c r="AF74" s="241" t="str">
        <f>IFERROR(LOOKUP(LOOKUP(2,1/(AG74:AG80&lt;&gt;""),AG74:AG80),'[10]Opciones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65"/>
      <c r="AK74" s="64"/>
      <c r="AL74" s="58"/>
      <c r="AM74" s="64"/>
      <c r="AN74" s="65"/>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65"/>
      <c r="AK75" s="64"/>
      <c r="AL75" s="58"/>
      <c r="AM75" s="64"/>
      <c r="AN75" s="65"/>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65"/>
      <c r="AK76" s="64"/>
      <c r="AL76" s="58"/>
      <c r="AM76" s="64"/>
      <c r="AN76" s="65"/>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65"/>
      <c r="AK77" s="64"/>
      <c r="AL77" s="58"/>
      <c r="AM77" s="64"/>
      <c r="AN77" s="65"/>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65"/>
      <c r="AK78" s="64"/>
      <c r="AL78" s="58"/>
      <c r="AM78" s="64"/>
      <c r="AN78" s="65"/>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65"/>
      <c r="AK79" s="64"/>
      <c r="AL79" s="58"/>
      <c r="AM79" s="64"/>
      <c r="AN79" s="65"/>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2.2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72"/>
      <c r="AK80" s="73"/>
      <c r="AL80" s="71"/>
      <c r="AM80" s="73"/>
      <c r="AN80" s="72"/>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301buL4I0QR1zCgGDVsTanRonSs8Quswu9UYkgl4B4wxhn0FvicmFqmuuylFFQzg0WgtGEr+gD1qnt9ji5Nsag==" saltValue="+OAHQbEnUvAgFFvJR5KNpQ=="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2899" priority="281" operator="equal">
      <formula>"Muy Alta"</formula>
    </cfRule>
    <cfRule type="cellIs" dxfId="2898" priority="282" operator="equal">
      <formula>"Alta"</formula>
    </cfRule>
    <cfRule type="cellIs" dxfId="2897" priority="283" operator="equal">
      <formula>"Media"</formula>
    </cfRule>
    <cfRule type="cellIs" dxfId="2896" priority="284" operator="equal">
      <formula>"Baja"</formula>
    </cfRule>
    <cfRule type="cellIs" dxfId="2895" priority="285" operator="equal">
      <formula>"Muy Baja"</formula>
    </cfRule>
  </conditionalFormatting>
  <conditionalFormatting sqref="J18">
    <cfRule type="cellIs" dxfId="2894" priority="252" operator="equal">
      <formula>"Muy Alta"</formula>
    </cfRule>
    <cfRule type="cellIs" dxfId="2893" priority="253" operator="equal">
      <formula>"Alta"</formula>
    </cfRule>
    <cfRule type="cellIs" dxfId="2892" priority="254" operator="equal">
      <formula>"Media"</formula>
    </cfRule>
    <cfRule type="cellIs" dxfId="2891" priority="255" operator="equal">
      <formula>"Baja"</formula>
    </cfRule>
    <cfRule type="cellIs" dxfId="2890" priority="256" operator="equal">
      <formula>"Muy Baja"</formula>
    </cfRule>
  </conditionalFormatting>
  <conditionalFormatting sqref="J25">
    <cfRule type="cellIs" dxfId="2889" priority="223" operator="equal">
      <formula>"Muy Alta"</formula>
    </cfRule>
    <cfRule type="cellIs" dxfId="2888" priority="224" operator="equal">
      <formula>"Alta"</formula>
    </cfRule>
    <cfRule type="cellIs" dxfId="2887" priority="225" operator="equal">
      <formula>"Media"</formula>
    </cfRule>
    <cfRule type="cellIs" dxfId="2886" priority="226" operator="equal">
      <formula>"Baja"</formula>
    </cfRule>
    <cfRule type="cellIs" dxfId="2885" priority="227" operator="equal">
      <formula>"Muy Baja"</formula>
    </cfRule>
  </conditionalFormatting>
  <conditionalFormatting sqref="J32">
    <cfRule type="cellIs" dxfId="2884" priority="194" operator="equal">
      <formula>"Muy Alta"</formula>
    </cfRule>
    <cfRule type="cellIs" dxfId="2883" priority="195" operator="equal">
      <formula>"Alta"</formula>
    </cfRule>
    <cfRule type="cellIs" dxfId="2882" priority="196" operator="equal">
      <formula>"Media"</formula>
    </cfRule>
    <cfRule type="cellIs" dxfId="2881" priority="197" operator="equal">
      <formula>"Baja"</formula>
    </cfRule>
    <cfRule type="cellIs" dxfId="2880" priority="198" operator="equal">
      <formula>"Muy Baja"</formula>
    </cfRule>
  </conditionalFormatting>
  <conditionalFormatting sqref="J39">
    <cfRule type="cellIs" dxfId="2879" priority="165" operator="equal">
      <formula>"Muy Alta"</formula>
    </cfRule>
    <cfRule type="cellIs" dxfId="2878" priority="166" operator="equal">
      <formula>"Alta"</formula>
    </cfRule>
    <cfRule type="cellIs" dxfId="2877" priority="167" operator="equal">
      <formula>"Media"</formula>
    </cfRule>
    <cfRule type="cellIs" dxfId="2876" priority="168" operator="equal">
      <formula>"Baja"</formula>
    </cfRule>
    <cfRule type="cellIs" dxfId="2875" priority="169" operator="equal">
      <formula>"Muy Baja"</formula>
    </cfRule>
  </conditionalFormatting>
  <conditionalFormatting sqref="J46">
    <cfRule type="cellIs" dxfId="2874" priority="136" operator="equal">
      <formula>"Muy Alta"</formula>
    </cfRule>
    <cfRule type="cellIs" dxfId="2873" priority="137" operator="equal">
      <formula>"Alta"</formula>
    </cfRule>
    <cfRule type="cellIs" dxfId="2872" priority="138" operator="equal">
      <formula>"Media"</formula>
    </cfRule>
    <cfRule type="cellIs" dxfId="2871" priority="139" operator="equal">
      <formula>"Baja"</formula>
    </cfRule>
    <cfRule type="cellIs" dxfId="2870" priority="140" operator="equal">
      <formula>"Muy Baja"</formula>
    </cfRule>
  </conditionalFormatting>
  <conditionalFormatting sqref="J53">
    <cfRule type="cellIs" dxfId="2869" priority="107" operator="equal">
      <formula>"Muy Alta"</formula>
    </cfRule>
    <cfRule type="cellIs" dxfId="2868" priority="108" operator="equal">
      <formula>"Alta"</formula>
    </cfRule>
    <cfRule type="cellIs" dxfId="2867" priority="109" operator="equal">
      <formula>"Media"</formula>
    </cfRule>
    <cfRule type="cellIs" dxfId="2866" priority="110" operator="equal">
      <formula>"Baja"</formula>
    </cfRule>
    <cfRule type="cellIs" dxfId="2865" priority="111" operator="equal">
      <formula>"Muy Baja"</formula>
    </cfRule>
  </conditionalFormatting>
  <conditionalFormatting sqref="J60">
    <cfRule type="cellIs" dxfId="2864" priority="78" operator="equal">
      <formula>"Muy Alta"</formula>
    </cfRule>
    <cfRule type="cellIs" dxfId="2863" priority="79" operator="equal">
      <formula>"Alta"</formula>
    </cfRule>
    <cfRule type="cellIs" dxfId="2862" priority="80" operator="equal">
      <formula>"Media"</formula>
    </cfRule>
    <cfRule type="cellIs" dxfId="2861" priority="81" operator="equal">
      <formula>"Baja"</formula>
    </cfRule>
    <cfRule type="cellIs" dxfId="2860" priority="82" operator="equal">
      <formula>"Muy Baja"</formula>
    </cfRule>
  </conditionalFormatting>
  <conditionalFormatting sqref="J67">
    <cfRule type="cellIs" dxfId="2859" priority="49" operator="equal">
      <formula>"Muy Alta"</formula>
    </cfRule>
    <cfRule type="cellIs" dxfId="2858" priority="50" operator="equal">
      <formula>"Alta"</formula>
    </cfRule>
    <cfRule type="cellIs" dxfId="2857" priority="51" operator="equal">
      <formula>"Media"</formula>
    </cfRule>
    <cfRule type="cellIs" dxfId="2856" priority="52" operator="equal">
      <formula>"Baja"</formula>
    </cfRule>
    <cfRule type="cellIs" dxfId="2855" priority="53" operator="equal">
      <formula>"Muy Baja"</formula>
    </cfRule>
  </conditionalFormatting>
  <conditionalFormatting sqref="J74">
    <cfRule type="cellIs" dxfId="2854" priority="20" operator="equal">
      <formula>"Muy Alta"</formula>
    </cfRule>
    <cfRule type="cellIs" dxfId="2853" priority="21" operator="equal">
      <formula>"Alta"</formula>
    </cfRule>
    <cfRule type="cellIs" dxfId="2852" priority="22" operator="equal">
      <formula>"Media"</formula>
    </cfRule>
    <cfRule type="cellIs" dxfId="2851" priority="23" operator="equal">
      <formula>"Baja"</formula>
    </cfRule>
    <cfRule type="cellIs" dxfId="2850" priority="24" operator="equal">
      <formula>"Muy Baja"</formula>
    </cfRule>
  </conditionalFormatting>
  <conditionalFormatting sqref="M11">
    <cfRule type="containsText" dxfId="2849" priority="262" operator="containsText" text="❌">
      <formula>NOT(ISERROR(SEARCH("❌",M11)))</formula>
    </cfRule>
  </conditionalFormatting>
  <conditionalFormatting sqref="M18">
    <cfRule type="containsText" dxfId="2848" priority="233" operator="containsText" text="❌">
      <formula>NOT(ISERROR(SEARCH("❌",M18)))</formula>
    </cfRule>
  </conditionalFormatting>
  <conditionalFormatting sqref="M25">
    <cfRule type="containsText" dxfId="2847" priority="204" operator="containsText" text="❌">
      <formula>NOT(ISERROR(SEARCH("❌",M25)))</formula>
    </cfRule>
  </conditionalFormatting>
  <conditionalFormatting sqref="M32">
    <cfRule type="containsText" dxfId="2846" priority="175" operator="containsText" text="❌">
      <formula>NOT(ISERROR(SEARCH("❌",M32)))</formula>
    </cfRule>
  </conditionalFormatting>
  <conditionalFormatting sqref="M39">
    <cfRule type="containsText" dxfId="2845" priority="146" operator="containsText" text="❌">
      <formula>NOT(ISERROR(SEARCH("❌",M39)))</formula>
    </cfRule>
  </conditionalFormatting>
  <conditionalFormatting sqref="M46">
    <cfRule type="containsText" dxfId="2844" priority="117" operator="containsText" text="❌">
      <formula>NOT(ISERROR(SEARCH("❌",M46)))</formula>
    </cfRule>
  </conditionalFormatting>
  <conditionalFormatting sqref="M53">
    <cfRule type="containsText" dxfId="2843" priority="88" operator="containsText" text="❌">
      <formula>NOT(ISERROR(SEARCH("❌",M53)))</formula>
    </cfRule>
  </conditionalFormatting>
  <conditionalFormatting sqref="M60">
    <cfRule type="containsText" dxfId="2842" priority="59" operator="containsText" text="❌">
      <formula>NOT(ISERROR(SEARCH("❌",M60)))</formula>
    </cfRule>
  </conditionalFormatting>
  <conditionalFormatting sqref="M67">
    <cfRule type="containsText" dxfId="2841" priority="30" operator="containsText" text="❌">
      <formula>NOT(ISERROR(SEARCH("❌",M67)))</formula>
    </cfRule>
  </conditionalFormatting>
  <conditionalFormatting sqref="M74">
    <cfRule type="containsText" dxfId="2840" priority="1" operator="containsText" text="❌">
      <formula>NOT(ISERROR(SEARCH("❌",M74)))</formula>
    </cfRule>
  </conditionalFormatting>
  <conditionalFormatting sqref="N11">
    <cfRule type="cellIs" dxfId="2839" priority="286" operator="equal">
      <formula>"Catastrófico"</formula>
    </cfRule>
    <cfRule type="cellIs" dxfId="2838" priority="287" operator="equal">
      <formula>"Mayor"</formula>
    </cfRule>
    <cfRule type="cellIs" dxfId="2837" priority="288" operator="equal">
      <formula>"Moderado"</formula>
    </cfRule>
    <cfRule type="cellIs" dxfId="2836" priority="289" operator="equal">
      <formula>"Menor"</formula>
    </cfRule>
    <cfRule type="cellIs" dxfId="2835" priority="290" operator="equal">
      <formula>"Leve"</formula>
    </cfRule>
  </conditionalFormatting>
  <conditionalFormatting sqref="N18">
    <cfRule type="cellIs" dxfId="2834" priority="257" operator="equal">
      <formula>"Catastrófico"</formula>
    </cfRule>
    <cfRule type="cellIs" dxfId="2833" priority="258" operator="equal">
      <formula>"Mayor"</formula>
    </cfRule>
    <cfRule type="cellIs" dxfId="2832" priority="259" operator="equal">
      <formula>"Moderado"</formula>
    </cfRule>
    <cfRule type="cellIs" dxfId="2831" priority="260" operator="equal">
      <formula>"Menor"</formula>
    </cfRule>
    <cfRule type="cellIs" dxfId="2830" priority="261" operator="equal">
      <formula>"Leve"</formula>
    </cfRule>
  </conditionalFormatting>
  <conditionalFormatting sqref="N25">
    <cfRule type="cellIs" dxfId="2829" priority="228" operator="equal">
      <formula>"Catastrófico"</formula>
    </cfRule>
    <cfRule type="cellIs" dxfId="2828" priority="229" operator="equal">
      <formula>"Mayor"</formula>
    </cfRule>
    <cfRule type="cellIs" dxfId="2827" priority="230" operator="equal">
      <formula>"Moderado"</formula>
    </cfRule>
    <cfRule type="cellIs" dxfId="2826" priority="231" operator="equal">
      <formula>"Menor"</formula>
    </cfRule>
    <cfRule type="cellIs" dxfId="2825" priority="232" operator="equal">
      <formula>"Leve"</formula>
    </cfRule>
  </conditionalFormatting>
  <conditionalFormatting sqref="N32">
    <cfRule type="cellIs" dxfId="2824" priority="199" operator="equal">
      <formula>"Catastrófico"</formula>
    </cfRule>
    <cfRule type="cellIs" dxfId="2823" priority="200" operator="equal">
      <formula>"Mayor"</formula>
    </cfRule>
    <cfRule type="cellIs" dxfId="2822" priority="201" operator="equal">
      <formula>"Moderado"</formula>
    </cfRule>
    <cfRule type="cellIs" dxfId="2821" priority="202" operator="equal">
      <formula>"Menor"</formula>
    </cfRule>
    <cfRule type="cellIs" dxfId="2820" priority="203" operator="equal">
      <formula>"Leve"</formula>
    </cfRule>
  </conditionalFormatting>
  <conditionalFormatting sqref="N39">
    <cfRule type="cellIs" dxfId="2819" priority="170" operator="equal">
      <formula>"Catastrófico"</formula>
    </cfRule>
    <cfRule type="cellIs" dxfId="2818" priority="171" operator="equal">
      <formula>"Mayor"</formula>
    </cfRule>
    <cfRule type="cellIs" dxfId="2817" priority="172" operator="equal">
      <formula>"Moderado"</formula>
    </cfRule>
    <cfRule type="cellIs" dxfId="2816" priority="173" operator="equal">
      <formula>"Menor"</formula>
    </cfRule>
    <cfRule type="cellIs" dxfId="2815" priority="174" operator="equal">
      <formula>"Leve"</formula>
    </cfRule>
  </conditionalFormatting>
  <conditionalFormatting sqref="N46">
    <cfRule type="cellIs" dxfId="2814" priority="141" operator="equal">
      <formula>"Catastrófico"</formula>
    </cfRule>
    <cfRule type="cellIs" dxfId="2813" priority="142" operator="equal">
      <formula>"Mayor"</formula>
    </cfRule>
    <cfRule type="cellIs" dxfId="2812" priority="143" operator="equal">
      <formula>"Moderado"</formula>
    </cfRule>
    <cfRule type="cellIs" dxfId="2811" priority="144" operator="equal">
      <formula>"Menor"</formula>
    </cfRule>
    <cfRule type="cellIs" dxfId="2810" priority="145" operator="equal">
      <formula>"Leve"</formula>
    </cfRule>
  </conditionalFormatting>
  <conditionalFormatting sqref="N53">
    <cfRule type="cellIs" dxfId="2809" priority="112" operator="equal">
      <formula>"Catastrófico"</formula>
    </cfRule>
    <cfRule type="cellIs" dxfId="2808" priority="113" operator="equal">
      <formula>"Mayor"</formula>
    </cfRule>
    <cfRule type="cellIs" dxfId="2807" priority="114" operator="equal">
      <formula>"Moderado"</formula>
    </cfRule>
    <cfRule type="cellIs" dxfId="2806" priority="115" operator="equal">
      <formula>"Menor"</formula>
    </cfRule>
    <cfRule type="cellIs" dxfId="2805" priority="116" operator="equal">
      <formula>"Leve"</formula>
    </cfRule>
  </conditionalFormatting>
  <conditionalFormatting sqref="N60">
    <cfRule type="cellIs" dxfId="2804" priority="83" operator="equal">
      <formula>"Catastrófico"</formula>
    </cfRule>
    <cfRule type="cellIs" dxfId="2803" priority="84" operator="equal">
      <formula>"Mayor"</formula>
    </cfRule>
    <cfRule type="cellIs" dxfId="2802" priority="85" operator="equal">
      <formula>"Moderado"</formula>
    </cfRule>
    <cfRule type="cellIs" dxfId="2801" priority="86" operator="equal">
      <formula>"Menor"</formula>
    </cfRule>
    <cfRule type="cellIs" dxfId="2800" priority="87" operator="equal">
      <formula>"Leve"</formula>
    </cfRule>
  </conditionalFormatting>
  <conditionalFormatting sqref="N67">
    <cfRule type="cellIs" dxfId="2799" priority="54" operator="equal">
      <formula>"Catastrófico"</formula>
    </cfRule>
    <cfRule type="cellIs" dxfId="2798" priority="55" operator="equal">
      <formula>"Mayor"</formula>
    </cfRule>
    <cfRule type="cellIs" dxfId="2797" priority="56" operator="equal">
      <formula>"Moderado"</formula>
    </cfRule>
    <cfRule type="cellIs" dxfId="2796" priority="57" operator="equal">
      <formula>"Menor"</formula>
    </cfRule>
    <cfRule type="cellIs" dxfId="2795" priority="58" operator="equal">
      <formula>"Leve"</formula>
    </cfRule>
  </conditionalFormatting>
  <conditionalFormatting sqref="N74">
    <cfRule type="cellIs" dxfId="2794" priority="25" operator="equal">
      <formula>"Catastrófico"</formula>
    </cfRule>
    <cfRule type="cellIs" dxfId="2793" priority="26" operator="equal">
      <formula>"Mayor"</formula>
    </cfRule>
    <cfRule type="cellIs" dxfId="2792" priority="27" operator="equal">
      <formula>"Moderado"</formula>
    </cfRule>
    <cfRule type="cellIs" dxfId="2791" priority="28" operator="equal">
      <formula>"Menor"</formula>
    </cfRule>
    <cfRule type="cellIs" dxfId="2790" priority="29" operator="equal">
      <formula>"Leve"</formula>
    </cfRule>
  </conditionalFormatting>
  <conditionalFormatting sqref="P11">
    <cfRule type="cellIs" dxfId="2789" priority="277" operator="equal">
      <formula>"Extremo"</formula>
    </cfRule>
    <cfRule type="cellIs" dxfId="2788" priority="278" operator="equal">
      <formula>"Alto"</formula>
    </cfRule>
    <cfRule type="cellIs" dxfId="2787" priority="279" operator="equal">
      <formula>"Moderado"</formula>
    </cfRule>
    <cfRule type="cellIs" dxfId="2786" priority="280" operator="equal">
      <formula>"Bajo"</formula>
    </cfRule>
  </conditionalFormatting>
  <conditionalFormatting sqref="P18">
    <cfRule type="cellIs" dxfId="2785" priority="248" operator="equal">
      <formula>"Extremo"</formula>
    </cfRule>
    <cfRule type="cellIs" dxfId="2784" priority="249" operator="equal">
      <formula>"Alto"</formula>
    </cfRule>
    <cfRule type="cellIs" dxfId="2783" priority="250" operator="equal">
      <formula>"Moderado"</formula>
    </cfRule>
    <cfRule type="cellIs" dxfId="2782" priority="251" operator="equal">
      <formula>"Bajo"</formula>
    </cfRule>
  </conditionalFormatting>
  <conditionalFormatting sqref="P25">
    <cfRule type="cellIs" dxfId="2781" priority="219" operator="equal">
      <formula>"Extremo"</formula>
    </cfRule>
    <cfRule type="cellIs" dxfId="2780" priority="220" operator="equal">
      <formula>"Alto"</formula>
    </cfRule>
    <cfRule type="cellIs" dxfId="2779" priority="221" operator="equal">
      <formula>"Moderado"</formula>
    </cfRule>
    <cfRule type="cellIs" dxfId="2778" priority="222" operator="equal">
      <formula>"Bajo"</formula>
    </cfRule>
  </conditionalFormatting>
  <conditionalFormatting sqref="P32">
    <cfRule type="cellIs" dxfId="2777" priority="190" operator="equal">
      <formula>"Extremo"</formula>
    </cfRule>
    <cfRule type="cellIs" dxfId="2776" priority="191" operator="equal">
      <formula>"Alto"</formula>
    </cfRule>
    <cfRule type="cellIs" dxfId="2775" priority="192" operator="equal">
      <formula>"Moderado"</formula>
    </cfRule>
    <cfRule type="cellIs" dxfId="2774" priority="193" operator="equal">
      <formula>"Bajo"</formula>
    </cfRule>
  </conditionalFormatting>
  <conditionalFormatting sqref="P39">
    <cfRule type="cellIs" dxfId="2773" priority="161" operator="equal">
      <formula>"Extremo"</formula>
    </cfRule>
    <cfRule type="cellIs" dxfId="2772" priority="162" operator="equal">
      <formula>"Alto"</formula>
    </cfRule>
    <cfRule type="cellIs" dxfId="2771" priority="163" operator="equal">
      <formula>"Moderado"</formula>
    </cfRule>
    <cfRule type="cellIs" dxfId="2770" priority="164" operator="equal">
      <formula>"Bajo"</formula>
    </cfRule>
  </conditionalFormatting>
  <conditionalFormatting sqref="P46">
    <cfRule type="cellIs" dxfId="2769" priority="132" operator="equal">
      <formula>"Extremo"</formula>
    </cfRule>
    <cfRule type="cellIs" dxfId="2768" priority="133" operator="equal">
      <formula>"Alto"</formula>
    </cfRule>
    <cfRule type="cellIs" dxfId="2767" priority="134" operator="equal">
      <formula>"Moderado"</formula>
    </cfRule>
    <cfRule type="cellIs" dxfId="2766" priority="135" operator="equal">
      <formula>"Bajo"</formula>
    </cfRule>
  </conditionalFormatting>
  <conditionalFormatting sqref="P53">
    <cfRule type="cellIs" dxfId="2765" priority="103" operator="equal">
      <formula>"Extremo"</formula>
    </cfRule>
    <cfRule type="cellIs" dxfId="2764" priority="104" operator="equal">
      <formula>"Alto"</formula>
    </cfRule>
    <cfRule type="cellIs" dxfId="2763" priority="105" operator="equal">
      <formula>"Moderado"</formula>
    </cfRule>
    <cfRule type="cellIs" dxfId="2762" priority="106" operator="equal">
      <formula>"Bajo"</formula>
    </cfRule>
  </conditionalFormatting>
  <conditionalFormatting sqref="P60">
    <cfRule type="cellIs" dxfId="2761" priority="74" operator="equal">
      <formula>"Extremo"</formula>
    </cfRule>
    <cfRule type="cellIs" dxfId="2760" priority="75" operator="equal">
      <formula>"Alto"</formula>
    </cfRule>
    <cfRule type="cellIs" dxfId="2759" priority="76" operator="equal">
      <formula>"Moderado"</formula>
    </cfRule>
    <cfRule type="cellIs" dxfId="2758" priority="77" operator="equal">
      <formula>"Bajo"</formula>
    </cfRule>
  </conditionalFormatting>
  <conditionalFormatting sqref="P67">
    <cfRule type="cellIs" dxfId="2757" priority="45" operator="equal">
      <formula>"Extremo"</formula>
    </cfRule>
    <cfRule type="cellIs" dxfId="2756" priority="46" operator="equal">
      <formula>"Alto"</formula>
    </cfRule>
    <cfRule type="cellIs" dxfId="2755" priority="47" operator="equal">
      <formula>"Moderado"</formula>
    </cfRule>
    <cfRule type="cellIs" dxfId="2754" priority="48" operator="equal">
      <formula>"Bajo"</formula>
    </cfRule>
  </conditionalFormatting>
  <conditionalFormatting sqref="P74">
    <cfRule type="cellIs" dxfId="2753" priority="16" operator="equal">
      <formula>"Extremo"</formula>
    </cfRule>
    <cfRule type="cellIs" dxfId="2752" priority="17" operator="equal">
      <formula>"Alto"</formula>
    </cfRule>
    <cfRule type="cellIs" dxfId="2751" priority="18" operator="equal">
      <formula>"Moderado"</formula>
    </cfRule>
    <cfRule type="cellIs" dxfId="2750" priority="19" operator="equal">
      <formula>"Bajo"</formula>
    </cfRule>
  </conditionalFormatting>
  <conditionalFormatting sqref="AD11">
    <cfRule type="cellIs" dxfId="2749" priority="272" operator="equal">
      <formula>"Muy Alta"</formula>
    </cfRule>
    <cfRule type="cellIs" dxfId="2748" priority="273" operator="equal">
      <formula>"Alta"</formula>
    </cfRule>
    <cfRule type="cellIs" dxfId="2747" priority="274" operator="equal">
      <formula>"Media"</formula>
    </cfRule>
    <cfRule type="cellIs" dxfId="2746" priority="275" operator="equal">
      <formula>"Baja"</formula>
    </cfRule>
    <cfRule type="cellIs" dxfId="2745" priority="276" operator="equal">
      <formula>"Muy Baja"</formula>
    </cfRule>
  </conditionalFormatting>
  <conditionalFormatting sqref="AD18">
    <cfRule type="cellIs" dxfId="2744" priority="243" operator="equal">
      <formula>"Muy Alta"</formula>
    </cfRule>
    <cfRule type="cellIs" dxfId="2743" priority="244" operator="equal">
      <formula>"Alta"</formula>
    </cfRule>
    <cfRule type="cellIs" dxfId="2742" priority="245" operator="equal">
      <formula>"Media"</formula>
    </cfRule>
    <cfRule type="cellIs" dxfId="2741" priority="246" operator="equal">
      <formula>"Baja"</formula>
    </cfRule>
    <cfRule type="cellIs" dxfId="2740" priority="247" operator="equal">
      <formula>"Muy Baja"</formula>
    </cfRule>
  </conditionalFormatting>
  <conditionalFormatting sqref="AD25">
    <cfRule type="cellIs" dxfId="2739" priority="214" operator="equal">
      <formula>"Muy Alta"</formula>
    </cfRule>
    <cfRule type="cellIs" dxfId="2738" priority="215" operator="equal">
      <formula>"Alta"</formula>
    </cfRule>
    <cfRule type="cellIs" dxfId="2737" priority="216" operator="equal">
      <formula>"Media"</formula>
    </cfRule>
    <cfRule type="cellIs" dxfId="2736" priority="217" operator="equal">
      <formula>"Baja"</formula>
    </cfRule>
    <cfRule type="cellIs" dxfId="2735" priority="218" operator="equal">
      <formula>"Muy Baja"</formula>
    </cfRule>
  </conditionalFormatting>
  <conditionalFormatting sqref="AD32">
    <cfRule type="cellIs" dxfId="2734" priority="185" operator="equal">
      <formula>"Muy Alta"</formula>
    </cfRule>
    <cfRule type="cellIs" dxfId="2733" priority="186" operator="equal">
      <formula>"Alta"</formula>
    </cfRule>
    <cfRule type="cellIs" dxfId="2732" priority="187" operator="equal">
      <formula>"Media"</formula>
    </cfRule>
    <cfRule type="cellIs" dxfId="2731" priority="188" operator="equal">
      <formula>"Baja"</formula>
    </cfRule>
    <cfRule type="cellIs" dxfId="2730" priority="189" operator="equal">
      <formula>"Muy Baja"</formula>
    </cfRule>
  </conditionalFormatting>
  <conditionalFormatting sqref="AD39">
    <cfRule type="cellIs" dxfId="2729" priority="156" operator="equal">
      <formula>"Muy Alta"</formula>
    </cfRule>
    <cfRule type="cellIs" dxfId="2728" priority="157" operator="equal">
      <formula>"Alta"</formula>
    </cfRule>
    <cfRule type="cellIs" dxfId="2727" priority="158" operator="equal">
      <formula>"Media"</formula>
    </cfRule>
    <cfRule type="cellIs" dxfId="2726" priority="159" operator="equal">
      <formula>"Baja"</formula>
    </cfRule>
    <cfRule type="cellIs" dxfId="2725" priority="160" operator="equal">
      <formula>"Muy Baja"</formula>
    </cfRule>
  </conditionalFormatting>
  <conditionalFormatting sqref="AD46">
    <cfRule type="cellIs" dxfId="2724" priority="127" operator="equal">
      <formula>"Muy Alta"</formula>
    </cfRule>
    <cfRule type="cellIs" dxfId="2723" priority="128" operator="equal">
      <formula>"Alta"</formula>
    </cfRule>
    <cfRule type="cellIs" dxfId="2722" priority="129" operator="equal">
      <formula>"Media"</formula>
    </cfRule>
    <cfRule type="cellIs" dxfId="2721" priority="130" operator="equal">
      <formula>"Baja"</formula>
    </cfRule>
    <cfRule type="cellIs" dxfId="2720" priority="131" operator="equal">
      <formula>"Muy Baja"</formula>
    </cfRule>
  </conditionalFormatting>
  <conditionalFormatting sqref="AD53">
    <cfRule type="cellIs" dxfId="2719" priority="98" operator="equal">
      <formula>"Muy Alta"</formula>
    </cfRule>
    <cfRule type="cellIs" dxfId="2718" priority="99" operator="equal">
      <formula>"Alta"</formula>
    </cfRule>
    <cfRule type="cellIs" dxfId="2717" priority="100" operator="equal">
      <formula>"Media"</formula>
    </cfRule>
    <cfRule type="cellIs" dxfId="2716" priority="101" operator="equal">
      <formula>"Baja"</formula>
    </cfRule>
    <cfRule type="cellIs" dxfId="2715" priority="102" operator="equal">
      <formula>"Muy Baja"</formula>
    </cfRule>
  </conditionalFormatting>
  <conditionalFormatting sqref="AD60">
    <cfRule type="cellIs" dxfId="2714" priority="69" operator="equal">
      <formula>"Muy Alta"</formula>
    </cfRule>
    <cfRule type="cellIs" dxfId="2713" priority="70" operator="equal">
      <formula>"Alta"</formula>
    </cfRule>
    <cfRule type="cellIs" dxfId="2712" priority="71" operator="equal">
      <formula>"Media"</formula>
    </cfRule>
    <cfRule type="cellIs" dxfId="2711" priority="72" operator="equal">
      <formula>"Baja"</formula>
    </cfRule>
    <cfRule type="cellIs" dxfId="2710" priority="73" operator="equal">
      <formula>"Muy Baja"</formula>
    </cfRule>
  </conditionalFormatting>
  <conditionalFormatting sqref="AD67">
    <cfRule type="cellIs" dxfId="2709" priority="40" operator="equal">
      <formula>"Muy Alta"</formula>
    </cfRule>
    <cfRule type="cellIs" dxfId="2708" priority="41" operator="equal">
      <formula>"Alta"</formula>
    </cfRule>
    <cfRule type="cellIs" dxfId="2707" priority="42" operator="equal">
      <formula>"Media"</formula>
    </cfRule>
    <cfRule type="cellIs" dxfId="2706" priority="43" operator="equal">
      <formula>"Baja"</formula>
    </cfRule>
    <cfRule type="cellIs" dxfId="2705" priority="44" operator="equal">
      <formula>"Muy Baja"</formula>
    </cfRule>
  </conditionalFormatting>
  <conditionalFormatting sqref="AD74">
    <cfRule type="cellIs" dxfId="2704" priority="11" operator="equal">
      <formula>"Muy Alta"</formula>
    </cfRule>
    <cfRule type="cellIs" dxfId="2703" priority="12" operator="equal">
      <formula>"Alta"</formula>
    </cfRule>
    <cfRule type="cellIs" dxfId="2702" priority="13" operator="equal">
      <formula>"Media"</formula>
    </cfRule>
    <cfRule type="cellIs" dxfId="2701" priority="14" operator="equal">
      <formula>"Baja"</formula>
    </cfRule>
    <cfRule type="cellIs" dxfId="2700" priority="15" operator="equal">
      <formula>"Muy Baja"</formula>
    </cfRule>
  </conditionalFormatting>
  <conditionalFormatting sqref="AF11">
    <cfRule type="cellIs" dxfId="2699" priority="267" operator="equal">
      <formula>"Catastrófico"</formula>
    </cfRule>
    <cfRule type="cellIs" dxfId="2698" priority="268" operator="equal">
      <formula>"Mayor"</formula>
    </cfRule>
    <cfRule type="cellIs" dxfId="2697" priority="269" operator="equal">
      <formula>"Moderado"</formula>
    </cfRule>
    <cfRule type="cellIs" dxfId="2696" priority="270" operator="equal">
      <formula>"Menor"</formula>
    </cfRule>
    <cfRule type="cellIs" dxfId="2695" priority="271" operator="equal">
      <formula>"Leve"</formula>
    </cfRule>
  </conditionalFormatting>
  <conditionalFormatting sqref="AF18">
    <cfRule type="cellIs" dxfId="2694" priority="238" operator="equal">
      <formula>"Catastrófico"</formula>
    </cfRule>
    <cfRule type="cellIs" dxfId="2693" priority="239" operator="equal">
      <formula>"Mayor"</formula>
    </cfRule>
    <cfRule type="cellIs" dxfId="2692" priority="240" operator="equal">
      <formula>"Moderado"</formula>
    </cfRule>
    <cfRule type="cellIs" dxfId="2691" priority="241" operator="equal">
      <formula>"Menor"</formula>
    </cfRule>
    <cfRule type="cellIs" dxfId="2690" priority="242" operator="equal">
      <formula>"Leve"</formula>
    </cfRule>
  </conditionalFormatting>
  <conditionalFormatting sqref="AF25">
    <cfRule type="cellIs" dxfId="2689" priority="209" operator="equal">
      <formula>"Catastrófico"</formula>
    </cfRule>
    <cfRule type="cellIs" dxfId="2688" priority="210" operator="equal">
      <formula>"Mayor"</formula>
    </cfRule>
    <cfRule type="cellIs" dxfId="2687" priority="211" operator="equal">
      <formula>"Moderado"</formula>
    </cfRule>
    <cfRule type="cellIs" dxfId="2686" priority="212" operator="equal">
      <formula>"Menor"</formula>
    </cfRule>
    <cfRule type="cellIs" dxfId="2685" priority="213" operator="equal">
      <formula>"Leve"</formula>
    </cfRule>
  </conditionalFormatting>
  <conditionalFormatting sqref="AF32">
    <cfRule type="cellIs" dxfId="2684" priority="180" operator="equal">
      <formula>"Catastrófico"</formula>
    </cfRule>
    <cfRule type="cellIs" dxfId="2683" priority="181" operator="equal">
      <formula>"Mayor"</formula>
    </cfRule>
    <cfRule type="cellIs" dxfId="2682" priority="182" operator="equal">
      <formula>"Moderado"</formula>
    </cfRule>
    <cfRule type="cellIs" dxfId="2681" priority="183" operator="equal">
      <formula>"Menor"</formula>
    </cfRule>
    <cfRule type="cellIs" dxfId="2680" priority="184" operator="equal">
      <formula>"Leve"</formula>
    </cfRule>
  </conditionalFormatting>
  <conditionalFormatting sqref="AF39">
    <cfRule type="cellIs" dxfId="2679" priority="151" operator="equal">
      <formula>"Catastrófico"</formula>
    </cfRule>
    <cfRule type="cellIs" dxfId="2678" priority="152" operator="equal">
      <formula>"Mayor"</formula>
    </cfRule>
    <cfRule type="cellIs" dxfId="2677" priority="153" operator="equal">
      <formula>"Moderado"</formula>
    </cfRule>
    <cfRule type="cellIs" dxfId="2676" priority="154" operator="equal">
      <formula>"Menor"</formula>
    </cfRule>
    <cfRule type="cellIs" dxfId="2675" priority="155" operator="equal">
      <formula>"Leve"</formula>
    </cfRule>
  </conditionalFormatting>
  <conditionalFormatting sqref="AF46">
    <cfRule type="cellIs" dxfId="2674" priority="122" operator="equal">
      <formula>"Catastrófico"</formula>
    </cfRule>
    <cfRule type="cellIs" dxfId="2673" priority="123" operator="equal">
      <formula>"Mayor"</formula>
    </cfRule>
    <cfRule type="cellIs" dxfId="2672" priority="124" operator="equal">
      <formula>"Moderado"</formula>
    </cfRule>
    <cfRule type="cellIs" dxfId="2671" priority="125" operator="equal">
      <formula>"Menor"</formula>
    </cfRule>
    <cfRule type="cellIs" dxfId="2670" priority="126" operator="equal">
      <formula>"Leve"</formula>
    </cfRule>
  </conditionalFormatting>
  <conditionalFormatting sqref="AF53">
    <cfRule type="cellIs" dxfId="2669" priority="93" operator="equal">
      <formula>"Catastrófico"</formula>
    </cfRule>
    <cfRule type="cellIs" dxfId="2668" priority="94" operator="equal">
      <formula>"Mayor"</formula>
    </cfRule>
    <cfRule type="cellIs" dxfId="2667" priority="95" operator="equal">
      <formula>"Moderado"</formula>
    </cfRule>
    <cfRule type="cellIs" dxfId="2666" priority="96" operator="equal">
      <formula>"Menor"</formula>
    </cfRule>
    <cfRule type="cellIs" dxfId="2665" priority="97" operator="equal">
      <formula>"Leve"</formula>
    </cfRule>
  </conditionalFormatting>
  <conditionalFormatting sqref="AF60">
    <cfRule type="cellIs" dxfId="2664" priority="64" operator="equal">
      <formula>"Catastrófico"</formula>
    </cfRule>
    <cfRule type="cellIs" dxfId="2663" priority="65" operator="equal">
      <formula>"Mayor"</formula>
    </cfRule>
    <cfRule type="cellIs" dxfId="2662" priority="66" operator="equal">
      <formula>"Moderado"</formula>
    </cfRule>
    <cfRule type="cellIs" dxfId="2661" priority="67" operator="equal">
      <formula>"Menor"</formula>
    </cfRule>
    <cfRule type="cellIs" dxfId="2660" priority="68" operator="equal">
      <formula>"Leve"</formula>
    </cfRule>
  </conditionalFormatting>
  <conditionalFormatting sqref="AF67">
    <cfRule type="cellIs" dxfId="2659" priority="35" operator="equal">
      <formula>"Catastrófico"</formula>
    </cfRule>
    <cfRule type="cellIs" dxfId="2658" priority="36" operator="equal">
      <formula>"Mayor"</formula>
    </cfRule>
    <cfRule type="cellIs" dxfId="2657" priority="37" operator="equal">
      <formula>"Moderado"</formula>
    </cfRule>
    <cfRule type="cellIs" dxfId="2656" priority="38" operator="equal">
      <formula>"Menor"</formula>
    </cfRule>
    <cfRule type="cellIs" dxfId="2655" priority="39" operator="equal">
      <formula>"Leve"</formula>
    </cfRule>
  </conditionalFormatting>
  <conditionalFormatting sqref="AF74">
    <cfRule type="cellIs" dxfId="2654" priority="6" operator="equal">
      <formula>"Catastrófico"</formula>
    </cfRule>
    <cfRule type="cellIs" dxfId="2653" priority="7" operator="equal">
      <formula>"Mayor"</formula>
    </cfRule>
    <cfRule type="cellIs" dxfId="2652" priority="8" operator="equal">
      <formula>"Moderado"</formula>
    </cfRule>
    <cfRule type="cellIs" dxfId="2651" priority="9" operator="equal">
      <formula>"Menor"</formula>
    </cfRule>
    <cfRule type="cellIs" dxfId="2650" priority="10" operator="equal">
      <formula>"Leve"</formula>
    </cfRule>
  </conditionalFormatting>
  <conditionalFormatting sqref="AH11">
    <cfRule type="cellIs" dxfId="2649" priority="263" operator="equal">
      <formula>"Extremo"</formula>
    </cfRule>
    <cfRule type="cellIs" dxfId="2648" priority="264" operator="equal">
      <formula>"Alto"</formula>
    </cfRule>
    <cfRule type="cellIs" dxfId="2647" priority="265" operator="equal">
      <formula>"Moderado"</formula>
    </cfRule>
    <cfRule type="cellIs" dxfId="2646" priority="266" operator="equal">
      <formula>"Bajo"</formula>
    </cfRule>
  </conditionalFormatting>
  <conditionalFormatting sqref="AH18">
    <cfRule type="cellIs" dxfId="2645" priority="234" operator="equal">
      <formula>"Extremo"</formula>
    </cfRule>
    <cfRule type="cellIs" dxfId="2644" priority="235" operator="equal">
      <formula>"Alto"</formula>
    </cfRule>
    <cfRule type="cellIs" dxfId="2643" priority="236" operator="equal">
      <formula>"Moderado"</formula>
    </cfRule>
    <cfRule type="cellIs" dxfId="2642" priority="237" operator="equal">
      <formula>"Bajo"</formula>
    </cfRule>
  </conditionalFormatting>
  <conditionalFormatting sqref="AH25">
    <cfRule type="cellIs" dxfId="2641" priority="205" operator="equal">
      <formula>"Extremo"</formula>
    </cfRule>
    <cfRule type="cellIs" dxfId="2640" priority="206" operator="equal">
      <formula>"Alto"</formula>
    </cfRule>
    <cfRule type="cellIs" dxfId="2639" priority="207" operator="equal">
      <formula>"Moderado"</formula>
    </cfRule>
    <cfRule type="cellIs" dxfId="2638" priority="208" operator="equal">
      <formula>"Bajo"</formula>
    </cfRule>
  </conditionalFormatting>
  <conditionalFormatting sqref="AH32">
    <cfRule type="cellIs" dxfId="2637" priority="176" operator="equal">
      <formula>"Extremo"</formula>
    </cfRule>
    <cfRule type="cellIs" dxfId="2636" priority="177" operator="equal">
      <formula>"Alto"</formula>
    </cfRule>
    <cfRule type="cellIs" dxfId="2635" priority="178" operator="equal">
      <formula>"Moderado"</formula>
    </cfRule>
    <cfRule type="cellIs" dxfId="2634" priority="179" operator="equal">
      <formula>"Bajo"</formula>
    </cfRule>
  </conditionalFormatting>
  <conditionalFormatting sqref="AH39">
    <cfRule type="cellIs" dxfId="2633" priority="147" operator="equal">
      <formula>"Extremo"</formula>
    </cfRule>
    <cfRule type="cellIs" dxfId="2632" priority="148" operator="equal">
      <formula>"Alto"</formula>
    </cfRule>
    <cfRule type="cellIs" dxfId="2631" priority="149" operator="equal">
      <formula>"Moderado"</formula>
    </cfRule>
    <cfRule type="cellIs" dxfId="2630" priority="150" operator="equal">
      <formula>"Bajo"</formula>
    </cfRule>
  </conditionalFormatting>
  <conditionalFormatting sqref="AH46">
    <cfRule type="cellIs" dxfId="2629" priority="118" operator="equal">
      <formula>"Extremo"</formula>
    </cfRule>
    <cfRule type="cellIs" dxfId="2628" priority="119" operator="equal">
      <formula>"Alto"</formula>
    </cfRule>
    <cfRule type="cellIs" dxfId="2627" priority="120" operator="equal">
      <formula>"Moderado"</formula>
    </cfRule>
    <cfRule type="cellIs" dxfId="2626" priority="121" operator="equal">
      <formula>"Bajo"</formula>
    </cfRule>
  </conditionalFormatting>
  <conditionalFormatting sqref="AH53">
    <cfRule type="cellIs" dxfId="2625" priority="89" operator="equal">
      <formula>"Extremo"</formula>
    </cfRule>
    <cfRule type="cellIs" dxfId="2624" priority="90" operator="equal">
      <formula>"Alto"</formula>
    </cfRule>
    <cfRule type="cellIs" dxfId="2623" priority="91" operator="equal">
      <formula>"Moderado"</formula>
    </cfRule>
    <cfRule type="cellIs" dxfId="2622" priority="92" operator="equal">
      <formula>"Bajo"</formula>
    </cfRule>
  </conditionalFormatting>
  <conditionalFormatting sqref="AH60">
    <cfRule type="cellIs" dxfId="2621" priority="60" operator="equal">
      <formula>"Extremo"</formula>
    </cfRule>
    <cfRule type="cellIs" dxfId="2620" priority="61" operator="equal">
      <formula>"Alto"</formula>
    </cfRule>
    <cfRule type="cellIs" dxfId="2619" priority="62" operator="equal">
      <formula>"Moderado"</formula>
    </cfRule>
    <cfRule type="cellIs" dxfId="2618" priority="63" operator="equal">
      <formula>"Bajo"</formula>
    </cfRule>
  </conditionalFormatting>
  <conditionalFormatting sqref="AH67">
    <cfRule type="cellIs" dxfId="2617" priority="31" operator="equal">
      <formula>"Extremo"</formula>
    </cfRule>
    <cfRule type="cellIs" dxfId="2616" priority="32" operator="equal">
      <formula>"Alto"</formula>
    </cfRule>
    <cfRule type="cellIs" dxfId="2615" priority="33" operator="equal">
      <formula>"Moderado"</formula>
    </cfRule>
    <cfRule type="cellIs" dxfId="2614" priority="34" operator="equal">
      <formula>"Bajo"</formula>
    </cfRule>
  </conditionalFormatting>
  <conditionalFormatting sqref="AH74">
    <cfRule type="cellIs" dxfId="2613" priority="2" operator="equal">
      <formula>"Extremo"</formula>
    </cfRule>
    <cfRule type="cellIs" dxfId="2612" priority="3" operator="equal">
      <formula>"Alto"</formula>
    </cfRule>
    <cfRule type="cellIs" dxfId="2611" priority="4" operator="equal">
      <formula>"Moderado"</formula>
    </cfRule>
    <cfRule type="cellIs" dxfId="261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D7DCF44-2245-4571-8E4B-E0CF6FE058AA}">
          <x14:formula1>
            <xm:f>'D:\Backup cede 2022\Mis documentos\SGC\2025\Consolidación de riesgos 2025\CEDE10\Gestión\CORREGIDO\[FO-CEDE5-DIGEC-487 Administración de Riesgos de Gestión LEGITIMIDAD INGENIEROS CEDE10 OK.xlsx]Opciones Tratamiento'!#REF!</xm:f>
          </x14:formula1>
          <xm:sqref>H11:H80</xm:sqref>
        </x14:dataValidation>
        <x14:dataValidation type="list" allowBlank="1" showInputMessage="1" showErrorMessage="1" xr:uid="{FF467D19-1CFD-464B-B3B3-8D46E0A624B4}">
          <x14:formula1>
            <xm:f>'D:\Backup cede 2022\Mis documentos\SGC\2025\Consolidación de riesgos 2025\CEDE10\Gestión\CORREGIDO\[FO-CEDE5-DIGEC-487 Administración de Riesgos de Gestión LEGITIMIDAD INGENIEROS CEDE10 OK.xlsx]Opciones Tratamiento'!#REF!</xm:f>
          </x14:formula1>
          <xm:sqref>AO60 AO53 AO46 AO39 AO32 AO25 AO18 AO11 AO67 AO74 AI53 AI11 AI18 AI25 AI32 AI39 AI46 AI60 AI67 AI74 B11 C11:D80</xm:sqref>
        </x14:dataValidation>
        <x14:dataValidation type="list" allowBlank="1" showInputMessage="1" showErrorMessage="1" xr:uid="{267AC5DE-A8B7-46F9-BC9E-97255E7BAEBC}">
          <x14:formula1>
            <xm:f>'D:\Backup cede 2022\Mis documentos\SGC\2025\Consolidación de riesgos 2025\CEDE10\Gestión\CORREGIDO\[FO-CEDE5-DIGEC-487 Administración de Riesgos de Gestión LEGITIMIDAD INGENIEROS CEDE10 OK.xlsx]Tabla Impacto'!#REF!</xm:f>
          </x14:formula1>
          <xm:sqref>L11:L80</xm:sqref>
        </x14:dataValidation>
        <x14:dataValidation type="list" allowBlank="1" showInputMessage="1" showErrorMessage="1" xr:uid="{BC0581B1-76DA-4E1C-AB6D-AC7AF20DDF25}">
          <x14:formula1>
            <xm:f>'D:\Backup cede 2022\Mis documentos\SGC\2025\Consolidación de riesgos 2025\CEDE10\Gestión\CORREGIDO\[FO-CEDE5-DIGEC-487 Administración de Riesgos de Gestión LEGITIMIDAD INGENIEROS CEDE10 OK.xlsx]Tabla Valoración controles'!#REF!</xm:f>
          </x14:formula1>
          <xm:sqref>W11:X80 Z11:AB80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DE37E-3790-4878-BBE9-D7F97100F706}">
  <dimension ref="A1:BM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291"/>
      <c r="AP1" s="291"/>
      <c r="AQ1" s="291"/>
      <c r="AR1" s="292"/>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293"/>
      <c r="AP2" s="293"/>
      <c r="AQ2" s="293"/>
      <c r="AR2" s="29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293"/>
      <c r="AP3" s="293"/>
      <c r="AQ3" s="293"/>
      <c r="AR3" s="29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295"/>
      <c r="AP4" s="295"/>
      <c r="AQ4" s="295"/>
      <c r="AR4" s="296"/>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166</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488</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167</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0" hidden="1" customHeight="1" x14ac:dyDescent="0.25">
      <c r="A11" s="207" t="s">
        <v>69</v>
      </c>
      <c r="B11" s="209" t="s">
        <v>10</v>
      </c>
      <c r="C11" s="212" t="s">
        <v>168</v>
      </c>
      <c r="D11" s="214" t="s">
        <v>71</v>
      </c>
      <c r="E11" s="214" t="s">
        <v>489</v>
      </c>
      <c r="F11" s="214" t="s">
        <v>490</v>
      </c>
      <c r="G11" s="242" t="str">
        <f>+CONCATENATE(D11," ",E11," ",F11)</f>
        <v>Posibilidad de Afectación Reputacional por  demora o respuesta inadecuada de quejas  en temáticas propias de Derecho Operacional, DD.HH y DIH  debido al  incumplimiento de los términos de ley y de la normatividad vigente</v>
      </c>
      <c r="H11" s="214" t="s">
        <v>103</v>
      </c>
      <c r="I11" s="226">
        <v>900</v>
      </c>
      <c r="J11" s="234" t="str">
        <f>IF(I11&lt;=0,"",IF(I11&lt;=3,"Muy Baja",IF(I11&lt;=34,"Baja",IF(I11&lt;=600,"Media",IF(I11&lt;=6000,"Alta","Muy Alta")))))</f>
        <v>Alta</v>
      </c>
      <c r="K11" s="236">
        <f>IF(J11="","",IF(J11="Muy Baja",0.2,IF(J11="Baja",0.4,IF(J11="Media",0.6,IF(J11="Alta",0.8,IF(J11="Muy Alta",1,))))))</f>
        <v>0.8</v>
      </c>
      <c r="L11" s="233" t="s">
        <v>169</v>
      </c>
      <c r="M11" s="233" t="str">
        <f>IF(NOT(ISERROR(MATCH(L11,'[11]Tabla Impacto'!$B$221:$B$223,0))),'[11]Tabla Impacto'!$F$223,L11)</f>
        <v xml:space="preserve">     El riesgo afecta la imagen de la entidad a nivel nacional, con efecto publicitarios sostenible a nivel país</v>
      </c>
      <c r="N11" s="234" t="str">
        <f>IF(OR(M11='[11]Tabla Impacto'!$C$11,M11='[11]Tabla Impacto'!$D$11),"Leve",IF(OR(M11='[11]Tabla Impacto'!$C$12,M11='[11]Tabla Impacto'!$D$12),"Menor",IF(OR(M11='[11]Tabla Impacto'!$C$13,M11='[11]Tabla Impacto'!$D$13),"Moderado",IF(OR(M11='[11]Tabla Impacto'!$C$14,M11='[11]Tabla Impacto'!$D$14),"Mayor",IF(OR(M11='[11]Tabla Impacto'!$C$15,M11='[11]Tabla Impacto'!$D$15),"Catastrófico","")))))</f>
        <v>Catastrófico</v>
      </c>
      <c r="O11" s="236">
        <f>IF(N11="","",IF(N11="Leve",0.2,IF(N11="Menor",0.4,IF(N11="Moderado",0.6,IF(N11="Mayor",0.8,IF(N11="Catastrófico",1,))))))</f>
        <v>1</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Extremo</v>
      </c>
      <c r="Q11" s="16">
        <v>1</v>
      </c>
      <c r="R11" s="57" t="s">
        <v>491</v>
      </c>
      <c r="S11" s="57" t="s">
        <v>867</v>
      </c>
      <c r="T11" s="57" t="s">
        <v>868</v>
      </c>
      <c r="U11" s="70" t="str">
        <f>+CONCATENATE(R11," ",S11," ",T11)</f>
        <v>El Director de Derecho Operacional y Derechos Humanos,   verifica trimestralmente el estado del tramite de las quejas en temáticas propias del Derecho Operacional, DD.HH y DIH que se hayan presentado en los términos establecidos de la unidades del escalón táctico  mediante Directiva N° 00000045 del 2020,  con la finalidad  de evidenciar el cumplimiento de la gestión en el trámite de las quejas. En caso de detectar retrasos en dicho trámite por las unidades se hace el llamado de atención por el retraso del cumplimiento a  los términos  de ley correspondientes dejando como evidencia documental  la verificación  un informe.</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0.48</v>
      </c>
      <c r="AD11" s="240" t="str">
        <f>IFERROR(LOOKUP(LOOKUP(2,1/(AC11:AC17&lt;&gt;""),AC11:AC17),'[11]Opciones Tratamiento'!$I$2:$I$6,'[11]Opciones Tratamiento'!$J$2:$J$6),"")</f>
        <v>Muy Baja</v>
      </c>
      <c r="AE11" s="21">
        <f>+AC11</f>
        <v>0.48</v>
      </c>
      <c r="AF11" s="240" t="str">
        <f>IFERROR(LOOKUP(LOOKUP(2,1/(AG11:AG17&lt;&gt;""),AG11:AG17),'[11]Opciones Tratamiento'!L2:M6),"")</f>
        <v>Catastrófico</v>
      </c>
      <c r="AG11" s="21">
        <f>IFERROR(IF(V11="Impacto",(O11-(+O11*Y11)),IF(V11="Probabilidad",O11,"")),"")</f>
        <v>1</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Extremo</v>
      </c>
      <c r="AI11" s="224"/>
      <c r="AJ11" s="70"/>
      <c r="AK11" s="63">
        <v>1</v>
      </c>
      <c r="AL11" s="57" t="s">
        <v>492</v>
      </c>
      <c r="AM11" s="57" t="s">
        <v>151</v>
      </c>
      <c r="AN11" s="70"/>
      <c r="AO11" s="226" t="s">
        <v>81</v>
      </c>
      <c r="AP11" s="228" t="s">
        <v>493</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x14ac:dyDescent="0.25">
      <c r="A12" s="208"/>
      <c r="B12" s="210"/>
      <c r="C12" s="213"/>
      <c r="D12" s="215"/>
      <c r="E12" s="215"/>
      <c r="F12" s="215"/>
      <c r="G12" s="232"/>
      <c r="H12" s="215"/>
      <c r="I12" s="227"/>
      <c r="J12" s="235"/>
      <c r="K12" s="237"/>
      <c r="L12" s="221"/>
      <c r="M12" s="221"/>
      <c r="N12" s="235"/>
      <c r="O12" s="237"/>
      <c r="P12" s="239"/>
      <c r="Q12" s="64">
        <v>2</v>
      </c>
      <c r="R12" s="58" t="s">
        <v>494</v>
      </c>
      <c r="S12" s="58" t="s">
        <v>495</v>
      </c>
      <c r="T12" s="58" t="s">
        <v>869</v>
      </c>
      <c r="U12" s="65" t="str">
        <f t="shared" ref="U12:U17" si="0">+CONCATENATE(R12," ",S12," ",T12)</f>
        <v>Los Asesores Jurídicos del Ejército Nacional (DIV - BR - BT)  verifican mensualmente el estado del tramite de las quejas en temáticas propias del Derecho Operacional, DD.HH y DIH que se hayan presentado en los términos establecidos mediante Directiva N° 00000045 del 2020,  con la finalidad  de evidenciar las actuaciones realizadas dentro del proceso. En caso de detectar el no cumplimiento de dicha actuación la unidad debe realizar un llamado de atención a sus unidades subalternas dejando como evidencia documental de la verificación  un informe.</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0.28799999999999998</v>
      </c>
      <c r="AD12" s="241"/>
      <c r="AE12" s="28">
        <f t="shared" ref="AE12" si="3">+AC12</f>
        <v>0.28799999999999998</v>
      </c>
      <c r="AF12" s="241"/>
      <c r="AG12" s="28">
        <f>IFERROR(IF(AND(V11="Impacto",V12="Impacto"),(AG11-(+AG11*Y12)),IF(V12="Impacto",(O11-(+O11*Y12)),IF(V12="Probabilidad",AG11,""))),"")</f>
        <v>1</v>
      </c>
      <c r="AH12" s="223"/>
      <c r="AI12" s="225"/>
      <c r="AJ12" s="65"/>
      <c r="AK12" s="64"/>
      <c r="AL12" s="58"/>
      <c r="AM12" s="58"/>
      <c r="AN12" s="65"/>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hidden="1" customHeight="1" x14ac:dyDescent="0.25">
      <c r="A13" s="208"/>
      <c r="B13" s="210"/>
      <c r="C13" s="213"/>
      <c r="D13" s="215"/>
      <c r="E13" s="215"/>
      <c r="F13" s="215"/>
      <c r="G13" s="232"/>
      <c r="H13" s="215"/>
      <c r="I13" s="227"/>
      <c r="J13" s="235"/>
      <c r="K13" s="237"/>
      <c r="L13" s="221"/>
      <c r="M13" s="221"/>
      <c r="N13" s="235"/>
      <c r="O13" s="237"/>
      <c r="P13" s="239"/>
      <c r="Q13" s="64">
        <v>3</v>
      </c>
      <c r="R13" s="58" t="s">
        <v>496</v>
      </c>
      <c r="S13" s="58" t="s">
        <v>497</v>
      </c>
      <c r="T13" s="58" t="s">
        <v>870</v>
      </c>
      <c r="U13" s="65" t="str">
        <f t="shared" si="0"/>
        <v>Los Asesores Jurídicos del Ejército Nacional (DIV - BR - BT)  verifican mensualmente la información de la queja de acuerdo a la Directiva N° 00000045 de 2020,  con el propósito de conocer la trazabilidad de la queja. En caso de encontrar inconsistencias en la información se devuelve para que se corrijan las observaciones dejando como evidencia documental las fichas técnicas actualizadas (históricas y allegadas activas).</v>
      </c>
      <c r="V13" s="25" t="str">
        <f t="shared" si="1"/>
        <v>Probabilidad</v>
      </c>
      <c r="W13" s="62" t="s">
        <v>75</v>
      </c>
      <c r="X13" s="62"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0.17279999999999998</v>
      </c>
      <c r="AD13" s="241"/>
      <c r="AE13" s="28">
        <f>+AC13</f>
        <v>0.17279999999999998</v>
      </c>
      <c r="AF13" s="241"/>
      <c r="AG13" s="28">
        <f>IFERROR(IF(AND(V11="Impacto",V12="Impacto",V13="Impacto"),(AG12-(+AG12*Y13)),IF(V13="Impacto",(O11-(+O11*Y13)),IF(V13="Probabilidad",AG12,""))),"")</f>
        <v>1</v>
      </c>
      <c r="AH13" s="223"/>
      <c r="AI13" s="225"/>
      <c r="AJ13" s="65"/>
      <c r="AK13" s="64"/>
      <c r="AL13" s="58"/>
      <c r="AM13" s="64"/>
      <c r="AN13" s="65"/>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c r="R14" s="58"/>
      <c r="S14" s="58"/>
      <c r="T14" s="58"/>
      <c r="U14" s="65" t="str">
        <f t="shared" si="0"/>
        <v xml:space="preserve">  </v>
      </c>
      <c r="V14" s="25" t="str">
        <f t="shared" si="1"/>
        <v/>
      </c>
      <c r="W14" s="62"/>
      <c r="X14" s="62"/>
      <c r="Y14" s="26" t="str">
        <f t="shared" ref="Y14" si="4">IF(AND(W14="Preventivo",X14="Automático"),"50%",IF(AND(W14="Preventivo",X14="Manual"),"40%",IF(AND(W14="Detectivo",X14="Automático"),"40%",IF(AND(W14="Detectivo",X14="Manual"),"30%",IF(AND(W14="Correctivo",X14="Automático"),"35%",IF(AND(W14="Correctivo",X14="Manual"),"25%",""))))))</f>
        <v/>
      </c>
      <c r="Z14" s="62"/>
      <c r="AA14" s="62"/>
      <c r="AB14" s="62"/>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65"/>
      <c r="AK14" s="64"/>
      <c r="AL14" s="58"/>
      <c r="AM14" s="64"/>
      <c r="AN14" s="65"/>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65"/>
      <c r="AK15" s="64"/>
      <c r="AL15" s="58"/>
      <c r="AM15" s="64"/>
      <c r="AN15" s="65"/>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65"/>
      <c r="AK16" s="64"/>
      <c r="AL16" s="58"/>
      <c r="AM16" s="64"/>
      <c r="AN16" s="65"/>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65"/>
      <c r="AK17" s="64"/>
      <c r="AL17" s="58"/>
      <c r="AM17" s="64"/>
      <c r="AN17" s="65"/>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208" t="s">
        <v>83</v>
      </c>
      <c r="B18" s="210"/>
      <c r="C18" s="213" t="s">
        <v>99</v>
      </c>
      <c r="D18" s="215" t="s">
        <v>71</v>
      </c>
      <c r="E18" s="215" t="s">
        <v>498</v>
      </c>
      <c r="F18" s="215" t="s">
        <v>499</v>
      </c>
      <c r="G18" s="232" t="str">
        <f t="shared" ref="G18" si="6">+CONCATENATE(D18," ",E18," ",F18)</f>
        <v>Posibilidad de Afectación Reputacional  por prescripción o caducidad de acciones disciplinarias, administrativas o el vencimiento de términos legales  debido a un inadecuado cumplimiento de términos procesales</v>
      </c>
      <c r="H18" s="215" t="s">
        <v>103</v>
      </c>
      <c r="I18" s="226">
        <v>3696</v>
      </c>
      <c r="J18" s="235" t="str">
        <f>IF(I18&lt;=0,"",IF(I18&lt;=3,"Muy Baja",IF(I18&lt;=34,"Baja",IF(I18&lt;=600,"Media",IF(I18&lt;=6000,"Alta","Muy Alta")))))</f>
        <v>Alta</v>
      </c>
      <c r="K18" s="237">
        <f>IF(J18="","",IF(J18="Muy Baja",0.2,IF(J18="Baja",0.4,IF(J18="Media",0.6,IF(J18="Alta",0.8,IF(J18="Muy Alta",1,))))))</f>
        <v>0.8</v>
      </c>
      <c r="L18" s="221" t="s">
        <v>92</v>
      </c>
      <c r="M18" s="221" t="str">
        <f>IF(NOT(ISERROR(MATCH(L18,'[11]Tabla Impacto'!$B$221:$B$223,0))),'[11]Tabla Impacto'!$F$223,L18)</f>
        <v xml:space="preserve">     El riesgo afecta la imagen de la entidad con algunos usuarios de relevancia frente al logro de los objetivos</v>
      </c>
      <c r="N18" s="235" t="str">
        <f>IF(OR(M18='[11]Tabla Impacto'!$C$11,M18='[11]Tabla Impacto'!$D$11),"Leve",IF(OR(M18='[11]Tabla Impacto'!$C$12,M18='[11]Tabla Impacto'!$D$12),"Menor",IF(OR(M18='[11]Tabla Impacto'!$C$13,M18='[11]Tabla Impacto'!$D$13),"Moderado",IF(OR(M18='[11]Tabla Impacto'!$C$14,M18='[11]Tabla Impacto'!$D$14),"Mayor",IF(OR(M18='[11]Tabla Impacto'!$C$15,M18='[11]Tabla Impacto'!$D$15),"Catastrófico","")))))</f>
        <v>Moderado</v>
      </c>
      <c r="O18" s="237">
        <f>IF(N18="","",IF(N18="Leve",0.2,IF(N18="Menor",0.4,IF(N18="Moderado",0.6,IF(N18="Mayor",0.8,IF(N18="Catastrófico",1,))))))</f>
        <v>0.6</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64">
        <v>1</v>
      </c>
      <c r="R18" s="58" t="s">
        <v>500</v>
      </c>
      <c r="S18" s="64" t="s">
        <v>501</v>
      </c>
      <c r="T18" s="58" t="s">
        <v>871</v>
      </c>
      <c r="U18" s="65" t="str">
        <f>+CONCATENATE(R18," ",S18," ",T18)</f>
        <v>El Director de Asuntos Disciplinarios y Administrativos del Ejército (DADAE),    verifica mensualmente el cumplimiento de los lineamientos emitidos sobre temáticas correspondientes a asuntos disciplinarios y administrativos, de conformidad con las necesidades presentadas por parte de las dependencias y unidades militares, en cumplimiento del  Plan anual vigente emitido por la Dirección de Asuntos Disciplinarios y Administrativos del Ejército,   con la finalidad de unificar criterios y fortalecer la aplicación de la ley 1862 del 2017 y ley 1476 del 2011. (En caso de  incumplimiento a los lineamientos por parte la unidades se tomarían las acciones disciplinarias, por parte de los funcionarios competentes) dejando como evidencia boletines, circulares o conceptos.</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78</v>
      </c>
      <c r="AB18" s="62" t="s">
        <v>79</v>
      </c>
      <c r="AC18" s="27">
        <f>IFERROR(IF(V18="Probabilidad",(K18-(+K18*Y18)),IF(V18="Impacto",K18,"")),"")</f>
        <v>0.48</v>
      </c>
      <c r="AD18" s="241" t="str">
        <f>IFERROR(LOOKUP(LOOKUP(2,1/(AC18:AC24&lt;&gt;""),AC18:AC24),'[11]Opciones Tratamiento'!$I$2:$I$6,'[11]Opciones Tratamiento'!$J$2:$J$6),"")</f>
        <v>Muy Baja</v>
      </c>
      <c r="AE18" s="26">
        <f t="shared" si="5"/>
        <v>0.48</v>
      </c>
      <c r="AF18" s="241" t="str">
        <f>IFERROR(LOOKUP(LOOKUP(2,1/(AG18:AG24&lt;&gt;""),AG18:AG24),'[11]Opciones Tratamiento'!L2:M6),"")</f>
        <v>Moderado</v>
      </c>
      <c r="AG18" s="28">
        <f>IFERROR(IF(V18="Impacto",(O18-(+O18*Y18)),IF(V18="Probabilidad",O18,"")),"")</f>
        <v>0.6</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225" t="s">
        <v>93</v>
      </c>
      <c r="AJ18" s="65"/>
      <c r="AK18" s="64">
        <v>1</v>
      </c>
      <c r="AL18" s="58" t="s">
        <v>171</v>
      </c>
      <c r="AM18" s="58" t="s">
        <v>502</v>
      </c>
      <c r="AN18" s="65"/>
      <c r="AO18" s="227"/>
      <c r="AP18" s="243" t="s">
        <v>503</v>
      </c>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64">
        <v>2</v>
      </c>
      <c r="R19" s="64" t="s">
        <v>504</v>
      </c>
      <c r="S19" s="64" t="s">
        <v>505</v>
      </c>
      <c r="T19" s="64" t="s">
        <v>872</v>
      </c>
      <c r="U19" s="65" t="str">
        <f>+CONCATENATE(R19," ",S19," ",T19)</f>
        <v>El Director de Asuntos Disciplinarios y Administrativos del Ejército (DADAE), el Oficial de Asuntos Disciplinarios y Administrativos (OADAS), Oficiales jurídicos de Comandos Funcionales, Comandos de Apoyo, BLICA y los Asesores Jurídicos de División Brigadas y Batallón,  comparan mensualmente la gestión realizada en materia disciplinaria y administrativa conforme a los registros consignados en el Sistema de Información Jurídica del Ejército Nacional (SIJEN),  con las fechas de apertura de las investigaciones,  con la finalidad de verificar el termino de prescripción, (En caso se realizara la anotación en los folios de vida de los funcionarios encargados de actualizar el sistema SIJEN) dejando como evidencia un informe de auditoría interna del sistema.</v>
      </c>
      <c r="V19" s="25" t="str">
        <f t="shared" si="1"/>
        <v>Probabilidad</v>
      </c>
      <c r="W19" s="62" t="s">
        <v>75</v>
      </c>
      <c r="X19" s="62" t="s">
        <v>178</v>
      </c>
      <c r="Y19" s="26" t="str">
        <f t="shared" ref="Y19" si="7">IF(AND(W19="Preventivo",X19="Automático"),"50%",IF(AND(W19="Preventivo",X19="Manual"),"40%",IF(AND(W19="Detectivo",X19="Automático"),"40%",IF(AND(W19="Detectivo",X19="Manual"),"30%",IF(AND(W19="Correctivo",X19="Automático"),"35%",IF(AND(W19="Correctivo",X19="Manual"),"25%",""))))))</f>
        <v>50%</v>
      </c>
      <c r="Z19" s="62" t="s">
        <v>77</v>
      </c>
      <c r="AA19" s="62" t="s">
        <v>78</v>
      </c>
      <c r="AB19" s="62" t="s">
        <v>79</v>
      </c>
      <c r="AC19" s="27">
        <f>IFERROR(IF(AND(V18="Probabilidad",V19="Probabilidad"),(AE18-(+AE18*Y19)),IF(V19="Probabilidad",(K18-(+K18*Y19)),IF(V19="Impacto",AE18,""))),"")</f>
        <v>0.24</v>
      </c>
      <c r="AD19" s="241"/>
      <c r="AE19" s="26">
        <f t="shared" si="5"/>
        <v>0.24</v>
      </c>
      <c r="AF19" s="241"/>
      <c r="AG19" s="28">
        <f>IFERROR(IF(AND(V18="Impacto",V19="Impacto"),(AG18-(+AG18*Y19)),IF(V19="Impacto",(O18-(+O18*Y19)),IF(V19="Probabilidad",AG18,""))),"")</f>
        <v>0.6</v>
      </c>
      <c r="AH19" s="223"/>
      <c r="AI19" s="225"/>
      <c r="AJ19" s="65"/>
      <c r="AK19" s="64"/>
      <c r="AL19" s="58"/>
      <c r="AM19" s="64"/>
      <c r="AN19" s="65"/>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x14ac:dyDescent="0.25">
      <c r="A20" s="208"/>
      <c r="B20" s="210"/>
      <c r="C20" s="213"/>
      <c r="D20" s="215"/>
      <c r="E20" s="215"/>
      <c r="F20" s="215"/>
      <c r="G20" s="232"/>
      <c r="H20" s="215"/>
      <c r="I20" s="227"/>
      <c r="J20" s="235"/>
      <c r="K20" s="237"/>
      <c r="L20" s="221"/>
      <c r="M20" s="221"/>
      <c r="N20" s="235"/>
      <c r="O20" s="237"/>
      <c r="P20" s="239"/>
      <c r="Q20" s="64">
        <v>3</v>
      </c>
      <c r="R20" s="64" t="s">
        <v>506</v>
      </c>
      <c r="S20" s="64" t="s">
        <v>507</v>
      </c>
      <c r="T20" s="64" t="s">
        <v>873</v>
      </c>
      <c r="U20" s="65" t="str">
        <f t="shared" ref="U20:U24" si="8">+CONCATENATE(R20," ",S20," ",T20)</f>
        <v>El Director de Asuntos Disciplinarios y Administrativos del Ejército (DADAE),   verifica trimestralmente el estado de las investigaciones en cumplimiento de la Ley 1862 de 2017, y 1476 del 2011,   con el fin de evitar la inactividad o falencia en el adelantamiento de los procesos realizando reuniones de asignación de procesos, de vigilancia, control y seguimiento. (En caso de encontrar alguna inactividad de las investigaciones se tomarían las acciones disciplinarias, por parte de los funcionarios competentes)  dejando como evidencia un acta de asignación.</v>
      </c>
      <c r="V20" s="25" t="str">
        <f t="shared" si="1"/>
        <v>Probabilidad</v>
      </c>
      <c r="W20" s="62" t="s">
        <v>75</v>
      </c>
      <c r="X20" s="62" t="s">
        <v>76</v>
      </c>
      <c r="Y20" s="26" t="str">
        <f>IF(AND(W20="Preventivo",X20="Automático"),"50%",IF(AND(W20="Preventivo",X20="Manual"),"40%",IF(AND(W20="Detectivo",X20="Automático"),"40%",IF(AND(W20="Detectivo",X20="Manual"),"30%",IF(AND(W20="Correctivo",X20="Automático"),"35%",IF(AND(W20="Correctivo",X20="Manual"),"25%",""))))))</f>
        <v>40%</v>
      </c>
      <c r="Z20" s="62" t="s">
        <v>77</v>
      </c>
      <c r="AA20" s="62" t="s">
        <v>78</v>
      </c>
      <c r="AB20" s="62" t="s">
        <v>79</v>
      </c>
      <c r="AC20" s="27">
        <f t="shared" ref="AC20:AC24" si="9">IFERROR(IF(AND(V19="Probabilidad",V20="Probabilidad"),(AE19-(+AE19*Y20)),IF(V20="Probabilidad",(K19-(+K19*Y20)),IF(V20="Impacto",AE19,""))),"")</f>
        <v>0.14399999999999999</v>
      </c>
      <c r="AD20" s="241"/>
      <c r="AE20" s="26">
        <f t="shared" si="5"/>
        <v>0.14399999999999999</v>
      </c>
      <c r="AF20" s="241"/>
      <c r="AG20" s="28">
        <f>IFERROR(IF(AND(V18="Impacto",V19="Impacto",V20="Impacto"),(AG19-(+AG19*Y20)),IF(V20="Impacto",(O18-(+O18*Y20)),IF(V20="Probabilidad",AG19,""))),"")</f>
        <v>0.6</v>
      </c>
      <c r="AH20" s="223"/>
      <c r="AI20" s="225"/>
      <c r="AJ20" s="65"/>
      <c r="AK20" s="64"/>
      <c r="AL20" s="58"/>
      <c r="AM20" s="64"/>
      <c r="AN20" s="65"/>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65"/>
      <c r="AK21" s="64"/>
      <c r="AL21" s="58"/>
      <c r="AM21" s="64"/>
      <c r="AN21" s="65"/>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65"/>
      <c r="AK22" s="64"/>
      <c r="AL22" s="58"/>
      <c r="AM22" s="64"/>
      <c r="AN22" s="65"/>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65"/>
      <c r="AK23" s="64"/>
      <c r="AL23" s="58"/>
      <c r="AM23" s="64"/>
      <c r="AN23" s="65"/>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65"/>
      <c r="AK24" s="64"/>
      <c r="AL24" s="58"/>
      <c r="AM24" s="64"/>
      <c r="AN24" s="65"/>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213.75" customHeight="1" x14ac:dyDescent="0.25">
      <c r="A25" s="208" t="s">
        <v>84</v>
      </c>
      <c r="B25" s="210"/>
      <c r="C25" s="213" t="s">
        <v>168</v>
      </c>
      <c r="D25" s="215" t="s">
        <v>109</v>
      </c>
      <c r="E25" s="215" t="s">
        <v>508</v>
      </c>
      <c r="F25" s="215" t="s">
        <v>172</v>
      </c>
      <c r="G25" s="232" t="str">
        <f t="shared" ref="G25" si="11">+CONCATENATE(D25," ",E25," ",F25)</f>
        <v>Posibilidad de Afectación Reputacional y Económica por la desactualización de la normatividad interna vigente de los procesos, procedimientos, formatos y/o directivas en la elaboración de documentos bajo los lineamientos emitidos por el Ejército Nacional</v>
      </c>
      <c r="H25" s="215" t="s">
        <v>73</v>
      </c>
      <c r="I25" s="227">
        <v>360</v>
      </c>
      <c r="J25" s="235" t="str">
        <f>IF(I25&lt;=0,"",IF(I25&lt;=3,"Muy Baja",IF(I25&lt;=34,"Baja",IF(I25&lt;=600,"Media",IF(I25&lt;=6000,"Alta","Muy Alta")))))</f>
        <v>Media</v>
      </c>
      <c r="K25" s="237">
        <f>IF(J25="","",IF(J25="Muy Baja",0.2,IF(J25="Baja",0.4,IF(J25="Media",0.6,IF(J25="Alta",0.8,IF(J25="Muy Alta",1,))))))</f>
        <v>0.6</v>
      </c>
      <c r="L25" s="221" t="s">
        <v>92</v>
      </c>
      <c r="M25" s="221" t="str">
        <f>IF(NOT(ISERROR(MATCH(L25,'[11]Tabla Impacto'!$B$221:$B$223,0))),'[11]Tabla Impacto'!$F$223,L25)</f>
        <v xml:space="preserve">     El riesgo afecta la imagen de la entidad con algunos usuarios de relevancia frente al logro de los objetivos</v>
      </c>
      <c r="N25" s="235" t="str">
        <f>IF(OR(M25='[11]Tabla Impacto'!$C$11,M25='[11]Tabla Impacto'!$D$11),"Leve",IF(OR(M25='[11]Tabla Impacto'!$C$12,M25='[11]Tabla Impacto'!$D$12),"Menor",IF(OR(M25='[11]Tabla Impacto'!$C$13,M25='[11]Tabla Impacto'!$D$13),"Moderado",IF(OR(M25='[11]Tabla Impacto'!$C$14,M25='[11]Tabla Impacto'!$D$14),"Mayor",IF(OR(M25='[11]Tabla Impacto'!$C$15,M25='[11]Tabla Impacto'!$D$15),"Catastrófico","")))))</f>
        <v>Moderado</v>
      </c>
      <c r="O25" s="237">
        <f>IF(N25="","",IF(N25="Leve",0.2,IF(N25="Menor",0.4,IF(N25="Moderado",0.6,IF(N25="Mayor",0.8,IF(N25="Catastrófico",1,))))))</f>
        <v>0.6</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Moderado</v>
      </c>
      <c r="Q25" s="64">
        <v>1</v>
      </c>
      <c r="R25" s="58" t="s">
        <v>509</v>
      </c>
      <c r="S25" s="58" t="s">
        <v>510</v>
      </c>
      <c r="T25" s="58" t="s">
        <v>511</v>
      </c>
      <c r="U25" s="65" t="str">
        <f>+CONCATENATE(R25," ",S25," ",T25)</f>
        <v>El Director de Planeación y Políticas Jurídicas - DIPOJ   valida semestralmente las políticas jurídicas emitidas por el Ministerio de Defensa Nacional y el Comando General de las Fuerzas Militares confrontando con el ordenamiento jurídico vigente en Colombia,  con el fin de implementar dichas políticas al interior de la Fuerza de acuerdo con la normatividad vigente, En caso de  encontrar inconsistencia cuando impacta un proyecto de ley de manera negativa a la fuerza se emite un concepto jurídico de posición de fuerza al comando superior para el sector defensa que realice las articulaciones con el ponente del proyecto de ley para mitigar su impacto dejando como evidencia el oficio donde se solicita la información.</v>
      </c>
      <c r="V25" s="25" t="str">
        <f t="shared" si="1"/>
        <v>Probabilidad</v>
      </c>
      <c r="W25" s="62" t="s">
        <v>75</v>
      </c>
      <c r="X25" s="62" t="s">
        <v>76</v>
      </c>
      <c r="Y25" s="26" t="str">
        <f>IF(AND(W25="Preventivo",X25="Automático"),"50%",IF(AND(W25="Preventivo",X25="Manual"),"40%",IF(AND(W25="Detectivo",X25="Automático"),"40%",IF(AND(W25="Detectivo",X25="Manual"),"30%",IF(AND(W25="Correctivo",X25="Automático"),"35%",IF(AND(W25="Correctivo",X25="Manual"),"25%",""))))))</f>
        <v>40%</v>
      </c>
      <c r="Z25" s="62" t="s">
        <v>77</v>
      </c>
      <c r="AA25" s="62" t="s">
        <v>78</v>
      </c>
      <c r="AB25" s="62" t="s">
        <v>79</v>
      </c>
      <c r="AC25" s="27">
        <f>IFERROR(IF(V25="Probabilidad",(K25-(+K25*Y25)),IF(V25="Impacto",K25,"")),"")</f>
        <v>0.36</v>
      </c>
      <c r="AD25" s="241" t="str">
        <f>IFERROR(LOOKUP(LOOKUP(2,1/(AC25:AC31&lt;&gt;""),AC25:AC31),'[11]Opciones Tratamiento'!$I$2:$I$6,'[11]Opciones Tratamiento'!$J$2:$J$6),"")</f>
        <v>Muy Baja</v>
      </c>
      <c r="AE25" s="26">
        <f>+AC25</f>
        <v>0.36</v>
      </c>
      <c r="AF25" s="241" t="str">
        <f>IFERROR(LOOKUP(LOOKUP(2,1/(AG25:AG31&lt;&gt;""),AG25:AG31),'[11]Opciones Tratamiento'!L2:M6),"")</f>
        <v>Moderado</v>
      </c>
      <c r="AG25" s="28">
        <f>IFERROR(IF(V25="Impacto",(O25-(+O25*Y25)),IF(V25="Probabilidad",O25,"")),"")</f>
        <v>0.6</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Moderado</v>
      </c>
      <c r="AI25" s="297" t="s">
        <v>93</v>
      </c>
      <c r="AJ25" s="65"/>
      <c r="AK25" s="64">
        <v>1</v>
      </c>
      <c r="AL25" s="58" t="s">
        <v>173</v>
      </c>
      <c r="AM25" s="64" t="s">
        <v>170</v>
      </c>
      <c r="AN25" s="65"/>
      <c r="AO25" s="227"/>
      <c r="AP25" s="230" t="s">
        <v>512</v>
      </c>
      <c r="AQ25" s="230"/>
      <c r="AR25" s="231"/>
      <c r="AS25" s="23"/>
      <c r="AT25" s="23"/>
      <c r="AU25" s="23"/>
      <c r="AV25" s="23"/>
      <c r="AW25" s="23"/>
      <c r="AX25" s="23"/>
      <c r="AY25" s="23"/>
      <c r="AZ25" s="23"/>
      <c r="BA25" s="23"/>
      <c r="BB25" s="23"/>
      <c r="BC25" s="23"/>
      <c r="BD25" s="23"/>
      <c r="BE25" s="23"/>
      <c r="BF25" s="23"/>
      <c r="BG25" s="23"/>
      <c r="BH25" s="23"/>
      <c r="BI25" s="23"/>
      <c r="BJ25" s="23"/>
    </row>
    <row r="26" spans="1:62" s="24" customFormat="1" ht="184.5" customHeight="1" x14ac:dyDescent="0.25">
      <c r="A26" s="208"/>
      <c r="B26" s="210"/>
      <c r="C26" s="213"/>
      <c r="D26" s="215"/>
      <c r="E26" s="215"/>
      <c r="F26" s="215"/>
      <c r="G26" s="232"/>
      <c r="H26" s="215"/>
      <c r="I26" s="227"/>
      <c r="J26" s="235"/>
      <c r="K26" s="237"/>
      <c r="L26" s="221"/>
      <c r="M26" s="221"/>
      <c r="N26" s="235"/>
      <c r="O26" s="237"/>
      <c r="P26" s="239"/>
      <c r="Q26" s="64">
        <v>2</v>
      </c>
      <c r="R26" s="58" t="s">
        <v>174</v>
      </c>
      <c r="S26" s="58" t="s">
        <v>874</v>
      </c>
      <c r="T26" s="58" t="s">
        <v>513</v>
      </c>
      <c r="U26" s="65" t="str">
        <f>+CONCATENATE(R26," ",S26," ",T26)</f>
        <v>El Director de Planeación y Políticas Jurídicas - DIPOJ,   verifica  trimestralmente los lineamientos emitidos por las Direcciones del Departamento Jurídico Integral,    con el fin de que toda política se encuentre acorde con la normatividad,  jurisprudencia y doctrina vigentes y que cuente con la revisión de DIPOJ, En caso de  encontrar inconsistencias se realiza oficio a la dirección que elaboro el producto con el fin que se acaten las recomendaciones jurídicas, dejando como evidencia un documento donde se imparten instrucciones a las Direcciones.</v>
      </c>
      <c r="V26" s="25" t="str">
        <f t="shared" si="1"/>
        <v>Probabilidad</v>
      </c>
      <c r="W26" s="62" t="s">
        <v>75</v>
      </c>
      <c r="X26" s="62" t="s">
        <v>76</v>
      </c>
      <c r="Y26" s="26" t="str">
        <f t="shared" ref="Y26" si="12">IF(AND(W26="Preventivo",X26="Automático"),"50%",IF(AND(W26="Preventivo",X26="Manual"),"40%",IF(AND(W26="Detectivo",X26="Automático"),"40%",IF(AND(W26="Detectivo",X26="Manual"),"30%",IF(AND(W26="Correctivo",X26="Automático"),"35%",IF(AND(W26="Correctivo",X26="Manual"),"25%",""))))))</f>
        <v>40%</v>
      </c>
      <c r="Z26" s="62" t="s">
        <v>77</v>
      </c>
      <c r="AA26" s="62" t="s">
        <v>78</v>
      </c>
      <c r="AB26" s="62" t="s">
        <v>79</v>
      </c>
      <c r="AC26" s="27">
        <f>IFERROR(IF(AND(V25="Probabilidad",V26="Probabilidad"),(AE25-(+AE25*Y26)),IF(V26="Probabilidad",(K25-(+K25*Y26)),IF(V26="Impacto",AE25,""))),"")</f>
        <v>0.216</v>
      </c>
      <c r="AD26" s="241"/>
      <c r="AE26" s="26">
        <f t="shared" ref="AE26" si="13">+AC26</f>
        <v>0.216</v>
      </c>
      <c r="AF26" s="241"/>
      <c r="AG26" s="28">
        <f>IFERROR(IF(AND(V25="Impacto",V26="Impacto"),(AG25-(+AG25*Y26)),IF(V26="Impacto",(O25-(+O25*Y26)),IF(V26="Probabilidad",AG25,""))),"")</f>
        <v>0.6</v>
      </c>
      <c r="AH26" s="223"/>
      <c r="AI26" s="290"/>
      <c r="AJ26" s="65"/>
      <c r="AK26" s="64">
        <v>2</v>
      </c>
      <c r="AL26" s="58" t="s">
        <v>514</v>
      </c>
      <c r="AM26" s="64" t="s">
        <v>151</v>
      </c>
      <c r="AN26" s="65"/>
      <c r="AO26" s="227"/>
      <c r="AP26" s="230"/>
      <c r="AQ26" s="230"/>
      <c r="AR26" s="231"/>
      <c r="AS26" s="23"/>
      <c r="AT26" s="23"/>
      <c r="AU26" s="23"/>
      <c r="AV26" s="23"/>
      <c r="AW26" s="23"/>
      <c r="AX26" s="23"/>
      <c r="AY26" s="23"/>
      <c r="AZ26" s="23"/>
      <c r="BA26" s="23"/>
      <c r="BB26" s="23"/>
      <c r="BC26" s="23"/>
      <c r="BD26" s="23"/>
      <c r="BE26" s="23"/>
      <c r="BF26" s="23"/>
      <c r="BG26" s="23"/>
      <c r="BH26" s="23"/>
      <c r="BI26" s="23"/>
      <c r="BJ26" s="23"/>
    </row>
    <row r="27" spans="1:62" s="24" customFormat="1" ht="192" customHeight="1" x14ac:dyDescent="0.25">
      <c r="A27" s="208"/>
      <c r="B27" s="210"/>
      <c r="C27" s="213"/>
      <c r="D27" s="215"/>
      <c r="E27" s="215"/>
      <c r="F27" s="215"/>
      <c r="G27" s="232"/>
      <c r="H27" s="215"/>
      <c r="I27" s="227"/>
      <c r="J27" s="235"/>
      <c r="K27" s="237"/>
      <c r="L27" s="221"/>
      <c r="M27" s="221"/>
      <c r="N27" s="235"/>
      <c r="O27" s="237"/>
      <c r="P27" s="239"/>
      <c r="Q27" s="64">
        <v>3</v>
      </c>
      <c r="R27" s="58" t="s">
        <v>515</v>
      </c>
      <c r="S27" s="58" t="s">
        <v>519</v>
      </c>
      <c r="T27" s="58" t="s">
        <v>518</v>
      </c>
      <c r="U27" s="65" t="str">
        <f t="shared" ref="U27:U31" si="14">+CONCATENATE(R27," ",S27," ",T27)</f>
        <v>El Director de Planeación y Políticas Jurídicas - DIPOJ,   valida semestralmente el conocimiento del personal militar de oficiales abogados del cuerpo administrativo que hace parte del sistema jurídico de la fuerza en cuanto a las políticas jurídicas implementadas por el Departamento Jurídico Integral según procedimiento código p-jempp-cede11-430   con el propósito de contribuir para la adecuada asesoría jurídica integral en las unidades militares de todo nivel, en caso de  que la evaluación se pierda se informa al comando superior del personal que perdió la evaluación con el fin que la autoridad evaluadora realice una anotación administrativa en el folio de vida del personal que perdió evaluación    dejando como evidencia el informe al término de la  evaluación.</v>
      </c>
      <c r="V27" s="25" t="str">
        <f t="shared" si="1"/>
        <v>Probabilidad</v>
      </c>
      <c r="W27" s="62" t="s">
        <v>75</v>
      </c>
      <c r="X27" s="62" t="s">
        <v>76</v>
      </c>
      <c r="Y27" s="26" t="str">
        <f>IF(AND(W27="Preventivo",X27="Automático"),"50%",IF(AND(W27="Preventivo",X27="Manual"),"40%",IF(AND(W27="Detectivo",X27="Automático"),"40%",IF(AND(W27="Detectivo",X27="Manual"),"30%",IF(AND(W27="Correctivo",X27="Automático"),"35%",IF(AND(W27="Correctivo",X27="Manual"),"25%",""))))))</f>
        <v>40%</v>
      </c>
      <c r="Z27" s="62" t="s">
        <v>77</v>
      </c>
      <c r="AA27" s="62" t="s">
        <v>78</v>
      </c>
      <c r="AB27" s="62" t="s">
        <v>79</v>
      </c>
      <c r="AC27" s="27">
        <f t="shared" ref="AC27:AC31" si="15">IFERROR(IF(AND(V26="Probabilidad",V27="Probabilidad"),(AE26-(+AE26*Y27)),IF(V27="Probabilidad",(K26-(+K26*Y27)),IF(V27="Impacto",AE26,""))),"")</f>
        <v>0.12959999999999999</v>
      </c>
      <c r="AD27" s="241"/>
      <c r="AE27" s="26">
        <f>+AC27</f>
        <v>0.12959999999999999</v>
      </c>
      <c r="AF27" s="241"/>
      <c r="AG27" s="28">
        <f>IFERROR(IF(AND(V25="Impacto",V26="Impacto",V27="Impacto"),(AG26-(+AG26*Y27)),IF(V27="Impacto",(O25-(+O25*Y27)),IF(V27="Probabilidad",AG26,""))),"")</f>
        <v>0.6</v>
      </c>
      <c r="AH27" s="223"/>
      <c r="AI27" s="290"/>
      <c r="AJ27" s="65"/>
      <c r="AK27" s="64"/>
      <c r="AL27" s="58"/>
      <c r="AM27" s="64"/>
      <c r="AN27" s="65"/>
      <c r="AO27" s="227"/>
      <c r="AP27" s="230"/>
      <c r="AQ27" s="230"/>
      <c r="AR27" s="231"/>
      <c r="AS27" s="23"/>
      <c r="AT27" s="23"/>
      <c r="AU27" s="23"/>
      <c r="AV27" s="23"/>
      <c r="AW27" s="23"/>
      <c r="AX27" s="23"/>
      <c r="AY27" s="23"/>
      <c r="AZ27" s="23"/>
      <c r="BA27" s="23"/>
      <c r="BB27" s="23"/>
      <c r="BC27" s="23"/>
      <c r="BD27" s="23"/>
      <c r="BE27" s="23"/>
      <c r="BF27" s="23"/>
      <c r="BG27" s="23"/>
      <c r="BH27" s="23"/>
      <c r="BI27" s="23"/>
      <c r="BJ27" s="23"/>
    </row>
    <row r="28" spans="1:62" s="24" customFormat="1" ht="150" customHeight="1" x14ac:dyDescent="0.25">
      <c r="A28" s="208"/>
      <c r="B28" s="210"/>
      <c r="C28" s="213"/>
      <c r="D28" s="215"/>
      <c r="E28" s="215"/>
      <c r="F28" s="215"/>
      <c r="G28" s="232"/>
      <c r="H28" s="215"/>
      <c r="I28" s="227"/>
      <c r="J28" s="235"/>
      <c r="K28" s="237"/>
      <c r="L28" s="221"/>
      <c r="M28" s="221"/>
      <c r="N28" s="235"/>
      <c r="O28" s="237"/>
      <c r="P28" s="239"/>
      <c r="Q28" s="64">
        <v>4</v>
      </c>
      <c r="R28" s="64" t="s">
        <v>174</v>
      </c>
      <c r="S28" s="58" t="s">
        <v>516</v>
      </c>
      <c r="T28" s="58" t="s">
        <v>517</v>
      </c>
      <c r="U28" s="65" t="str">
        <f t="shared" si="14"/>
        <v>El Director de Planeación y Políticas Jurídicas - DIPOJ,  verifica semestralmente la página web de acuerdo a los lineamientos de la presidencia de la república  a fin de evidenciar la emisión de actos legislativos, leyes, decretos, resoluciones, directivas, circulares emitidas durante el periodo, En caso de que no se evidencie dicha información se emite un concepto jurídico al comando superior para mitigar SU IMPACTO dejando como evidencia un informe.</v>
      </c>
      <c r="V28" s="25" t="str">
        <f t="shared" si="1"/>
        <v>Probabilidad</v>
      </c>
      <c r="W28" s="62" t="s">
        <v>75</v>
      </c>
      <c r="X28" s="62" t="s">
        <v>76</v>
      </c>
      <c r="Y28" s="26" t="str">
        <f t="shared" ref="Y28" si="16">IF(AND(W28="Preventivo",X28="Automático"),"50%",IF(AND(W28="Preventivo",X28="Manual"),"40%",IF(AND(W28="Detectivo",X28="Automático"),"40%",IF(AND(W28="Detectivo",X28="Manual"),"30%",IF(AND(W28="Correctivo",X28="Automático"),"35%",IF(AND(W28="Correctivo",X28="Manual"),"25%",""))))))</f>
        <v>40%</v>
      </c>
      <c r="Z28" s="62" t="s">
        <v>77</v>
      </c>
      <c r="AA28" s="62" t="s">
        <v>78</v>
      </c>
      <c r="AB28" s="62" t="s">
        <v>79</v>
      </c>
      <c r="AC28" s="27">
        <f t="shared" si="15"/>
        <v>7.7759999999999996E-2</v>
      </c>
      <c r="AD28" s="241"/>
      <c r="AE28" s="26">
        <f t="shared" ref="AE28" si="17">+AC28</f>
        <v>7.7759999999999996E-2</v>
      </c>
      <c r="AF28" s="241"/>
      <c r="AG28" s="28">
        <f>IFERROR(IF(AND(V25="Impacto",V26="Impacto",V27="Impacto",V28="Impacto"),(AG27-(+AG27*Y28)),IF(V28="Impacto",(O25-(+O25*Y28)),IF(V28="Probabilidad",AG27,""))),"")</f>
        <v>0.6</v>
      </c>
      <c r="AH28" s="223"/>
      <c r="AI28" s="290"/>
      <c r="AJ28" s="65"/>
      <c r="AK28" s="64"/>
      <c r="AL28" s="58"/>
      <c r="AM28" s="64"/>
      <c r="AN28" s="65"/>
      <c r="AO28" s="227"/>
      <c r="AP28" s="230"/>
      <c r="AQ28" s="230"/>
      <c r="AR28" s="231"/>
      <c r="AS28" s="23"/>
      <c r="AT28" s="23"/>
      <c r="AU28" s="23"/>
      <c r="AV28" s="23"/>
      <c r="AW28" s="23"/>
      <c r="AX28" s="23"/>
      <c r="AY28" s="23"/>
      <c r="AZ28" s="23"/>
      <c r="BA28" s="23"/>
      <c r="BB28" s="23"/>
      <c r="BC28" s="23"/>
      <c r="BD28" s="23"/>
      <c r="BE28" s="23"/>
      <c r="BF28" s="23"/>
      <c r="BG28" s="23"/>
      <c r="BH28" s="23"/>
      <c r="BI28" s="23"/>
      <c r="BJ28" s="23"/>
    </row>
    <row r="29" spans="1:62" s="24" customFormat="1" ht="150"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90"/>
      <c r="AJ29" s="65"/>
      <c r="AK29" s="64"/>
      <c r="AL29" s="58"/>
      <c r="AM29" s="64"/>
      <c r="AN29" s="65"/>
      <c r="AO29" s="227"/>
      <c r="AP29" s="230"/>
      <c r="AQ29" s="230"/>
      <c r="AR29" s="231"/>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90"/>
      <c r="AJ30" s="65"/>
      <c r="AK30" s="64"/>
      <c r="AL30" s="58"/>
      <c r="AM30" s="64"/>
      <c r="AN30" s="65"/>
      <c r="AO30" s="227"/>
      <c r="AP30" s="230"/>
      <c r="AQ30" s="230"/>
      <c r="AR30" s="231"/>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90"/>
      <c r="AJ31" s="65"/>
      <c r="AK31" s="64"/>
      <c r="AL31" s="58"/>
      <c r="AM31" s="64"/>
      <c r="AN31" s="65"/>
      <c r="AO31" s="227"/>
      <c r="AP31" s="230"/>
      <c r="AQ31" s="230"/>
      <c r="AR31" s="231"/>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IF(NOT(ISERROR(MATCH(L32,'[11]Tabla Impacto'!$B$221:$B$223,0))),'[11]Tabla Impacto'!$F$223,L32)</f>
        <v>0</v>
      </c>
      <c r="N32" s="235" t="str">
        <f>IF(OR(M32='[11]Tabla Impacto'!$C$11,M32='[11]Tabla Impacto'!$D$11),"Leve",IF(OR(M32='[11]Tabla Impacto'!$C$12,M32='[11]Tabla Impacto'!$D$12),"Menor",IF(OR(M32='[11]Tabla Impacto'!$C$13,M32='[11]Tabla Impacto'!$D$13),"Moderado",IF(OR(M32='[11]Tabla Impacto'!$C$14,M32='[11]Tabla Impacto'!$D$14),"Mayor",IF(OR(M32='[11]Tabla Impacto'!$C$15,M32='[11]Tabla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64"/>
      <c r="T32" s="58"/>
      <c r="U32" s="65" t="str">
        <f>+CONCATENATE(R32," ",S32," ",T32)</f>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IFERROR(LOOKUP(LOOKUP(2,1/(AC32:AC38&lt;&gt;""),AC32:AC38),'[11]Opciones Tratamiento'!$I$2:$I$6,'[11]Opciones Tratamiento'!$J$2:$J$6),"")</f>
        <v/>
      </c>
      <c r="AE32" s="26" t="str">
        <f>+AC32</f>
        <v/>
      </c>
      <c r="AF32" s="241" t="str">
        <f>IFERROR(LOOKUP(LOOKUP(2,1/(AG32:AG38&lt;&gt;""),AG32:AG38),'[11]Opciones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65"/>
      <c r="AK32" s="64"/>
      <c r="AL32" s="58"/>
      <c r="AM32" s="64"/>
      <c r="AN32" s="65"/>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64"/>
      <c r="S33" s="64"/>
      <c r="T33" s="64"/>
      <c r="U33" s="65" t="str">
        <f>+CONCATENATE(R33," ",S33," ",T33)</f>
        <v xml:space="preserve">  </v>
      </c>
      <c r="V33" s="25" t="str">
        <f t="shared" si="1"/>
        <v/>
      </c>
      <c r="W33" s="62"/>
      <c r="X33" s="62"/>
      <c r="Y33" s="26" t="str">
        <f t="shared" ref="Y33" si="19">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65"/>
      <c r="AK33" s="64"/>
      <c r="AL33" s="58"/>
      <c r="AM33" s="64"/>
      <c r="AN33" s="65"/>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64"/>
      <c r="S34" s="64"/>
      <c r="T34" s="64"/>
      <c r="U34" s="65" t="str">
        <f t="shared" ref="U34:U38" si="21">+CONCATENATE(R34," ",S34," ",T34)</f>
        <v xml:space="preserve">  </v>
      </c>
      <c r="V34" s="25" t="str">
        <f t="shared" si="1"/>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65"/>
      <c r="AK34" s="64"/>
      <c r="AL34" s="58"/>
      <c r="AM34" s="64"/>
      <c r="AN34" s="65"/>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65"/>
      <c r="AK35" s="64"/>
      <c r="AL35" s="58"/>
      <c r="AM35" s="64"/>
      <c r="AN35" s="65"/>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65"/>
      <c r="AK36" s="64"/>
      <c r="AL36" s="58"/>
      <c r="AM36" s="64"/>
      <c r="AN36" s="65"/>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65"/>
      <c r="AK37" s="64"/>
      <c r="AL37" s="58"/>
      <c r="AM37" s="64"/>
      <c r="AN37" s="65"/>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65"/>
      <c r="AK38" s="64"/>
      <c r="AL38" s="58"/>
      <c r="AM38" s="64"/>
      <c r="AN38" s="65"/>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IF(NOT(ISERROR(MATCH(L39,'[11]Tabla Impacto'!$B$221:$B$223,0))),'[11]Tabla Impacto'!$F$223,L39)</f>
        <v>0</v>
      </c>
      <c r="N39" s="235" t="str">
        <f>IF(OR(M39='[11]Tabla Impacto'!$C$11,M39='[11]Tabla Impacto'!$D$11),"Leve",IF(OR(M39='[11]Tabla Impacto'!$C$12,M39='[11]Tabla Impacto'!$D$12),"Menor",IF(OR(M39='[11]Tabla Impacto'!$C$13,M39='[11]Tabla Impacto'!$D$13),"Moderado",IF(OR(M39='[11]Tabla Impacto'!$C$14,M39='[11]Tabla Impacto'!$D$14),"Mayor",IF(OR(M39='[11]Tabla Impacto'!$C$15,M39='[11]Tabla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IFERROR(LOOKUP(LOOKUP(2,1/(AC39:AC45&lt;&gt;""),AC39:AC45),'[11]Opciones Tratamiento'!$I$2:$I$6,'[11]Opciones Tratamiento'!$J$2:$J$6),"")</f>
        <v/>
      </c>
      <c r="AE39" s="26" t="str">
        <f>+AC39</f>
        <v/>
      </c>
      <c r="AF39" s="241" t="str">
        <f>IFERROR(LOOKUP(LOOKUP(2,1/(AG39:AG45&lt;&gt;""),AG39:AG45),'[11]Opciones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65"/>
      <c r="AK39" s="64"/>
      <c r="AL39" s="58"/>
      <c r="AM39" s="64"/>
      <c r="AN39" s="65"/>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65"/>
      <c r="AK40" s="64"/>
      <c r="AL40" s="58"/>
      <c r="AM40" s="64"/>
      <c r="AN40" s="65"/>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65"/>
      <c r="AK41" s="64"/>
      <c r="AL41" s="58"/>
      <c r="AM41" s="64"/>
      <c r="AN41" s="65"/>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65"/>
      <c r="AK42" s="64"/>
      <c r="AL42" s="58"/>
      <c r="AM42" s="64"/>
      <c r="AN42" s="65"/>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65"/>
      <c r="AK43" s="64"/>
      <c r="AL43" s="58"/>
      <c r="AM43" s="64"/>
      <c r="AN43" s="65"/>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65"/>
      <c r="AK44" s="64"/>
      <c r="AL44" s="58"/>
      <c r="AM44" s="64"/>
      <c r="AN44" s="65"/>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65"/>
      <c r="AK45" s="64"/>
      <c r="AL45" s="58"/>
      <c r="AM45" s="64"/>
      <c r="AN45" s="65"/>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IF(NOT(ISERROR(MATCH(L46,'[11]Tabla Impacto'!$B$221:$B$223,0))),'[11]Tabla Impacto'!$F$223,L46)</f>
        <v>0</v>
      </c>
      <c r="N46" s="235" t="str">
        <f>IF(OR(M46='[11]Tabla Impacto'!$C$11,M46='[11]Tabla Impacto'!$D$11),"Leve",IF(OR(M46='[11]Tabla Impacto'!$C$12,M46='[11]Tabla Impacto'!$D$12),"Menor",IF(OR(M46='[11]Tabla Impacto'!$C$13,M46='[11]Tabla Impacto'!$D$13),"Moderado",IF(OR(M46='[11]Tabla Impacto'!$C$14,M46='[11]Tabla Impacto'!$D$14),"Mayor",IF(OR(M46='[11]Tabla Impacto'!$C$15,M46='[11]Tabla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IFERROR(LOOKUP(LOOKUP(2,1/(AC46:AC52&lt;&gt;""),AC46:AC52),'[11]Opciones Tratamiento'!$I$2:$I$6,'[11]Opciones Tratamiento'!$J$2:$J$6),"")</f>
        <v/>
      </c>
      <c r="AE46" s="26" t="str">
        <f>+AC46</f>
        <v/>
      </c>
      <c r="AF46" s="241" t="str">
        <f>IFERROR(LOOKUP(LOOKUP(2,1/(AG46:AG52&lt;&gt;""),AG46:AG52),'[11]Opciones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65"/>
      <c r="AK46" s="64"/>
      <c r="AL46" s="58"/>
      <c r="AM46" s="64"/>
      <c r="AN46" s="65"/>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65"/>
      <c r="AK47" s="64"/>
      <c r="AL47" s="58"/>
      <c r="AM47" s="64"/>
      <c r="AN47" s="65"/>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65"/>
      <c r="AK48" s="64"/>
      <c r="AL48" s="58"/>
      <c r="AM48" s="64"/>
      <c r="AN48" s="65"/>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65"/>
      <c r="AK49" s="64"/>
      <c r="AL49" s="58"/>
      <c r="AM49" s="64"/>
      <c r="AN49" s="65"/>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65"/>
      <c r="AK50" s="64"/>
      <c r="AL50" s="58"/>
      <c r="AM50" s="64"/>
      <c r="AN50" s="65"/>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65"/>
      <c r="AK51" s="64"/>
      <c r="AL51" s="58"/>
      <c r="AM51" s="64"/>
      <c r="AN51" s="65"/>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65"/>
      <c r="AK52" s="64"/>
      <c r="AL52" s="58"/>
      <c r="AM52" s="64"/>
      <c r="AN52" s="65"/>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IF(NOT(ISERROR(MATCH(L53,'[11]Tabla Impacto'!$B$221:$B$223,0))),'[11]Tabla Impacto'!$F$223,L53)</f>
        <v>0</v>
      </c>
      <c r="N53" s="235" t="str">
        <f>IF(OR(M53='[11]Tabla Impacto'!$C$11,M53='[11]Tabla Impacto'!$D$11),"Leve",IF(OR(M53='[11]Tabla Impacto'!$C$12,M53='[11]Tabla Impacto'!$D$12),"Menor",IF(OR(M53='[11]Tabla Impacto'!$C$13,M53='[11]Tabla Impacto'!$D$13),"Moderado",IF(OR(M53='[11]Tabla Impacto'!$C$14,M53='[11]Tabla Impacto'!$D$14),"Mayor",IF(OR(M53='[11]Tabla Impacto'!$C$15,M53='[11]Tabla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IFERROR(LOOKUP(LOOKUP(2,1/(AC53:AC59&lt;&gt;""),AC53:AC59),'[11]Opciones Tratamiento'!$I$2:$I$6,'[11]Opciones Tratamiento'!$J$2:$J$6),"")</f>
        <v/>
      </c>
      <c r="AE53" s="26" t="str">
        <f>+AC53</f>
        <v/>
      </c>
      <c r="AF53" s="241" t="str">
        <f>IFERROR(LOOKUP(LOOKUP(2,1/(AG53:AG59&lt;&gt;""),AG53:AG59),'[11]Opciones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65"/>
      <c r="AK53" s="64"/>
      <c r="AL53" s="58"/>
      <c r="AM53" s="64"/>
      <c r="AN53" s="65"/>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65"/>
      <c r="AK54" s="64"/>
      <c r="AL54" s="58"/>
      <c r="AM54" s="64"/>
      <c r="AN54" s="65"/>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65"/>
      <c r="AK55" s="64"/>
      <c r="AL55" s="58"/>
      <c r="AM55" s="64"/>
      <c r="AN55" s="65"/>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65"/>
      <c r="AK56" s="64"/>
      <c r="AL56" s="58"/>
      <c r="AM56" s="64"/>
      <c r="AN56" s="65"/>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65"/>
      <c r="AK57" s="64"/>
      <c r="AL57" s="58"/>
      <c r="AM57" s="64"/>
      <c r="AN57" s="65"/>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65"/>
      <c r="AK58" s="64"/>
      <c r="AL58" s="58"/>
      <c r="AM58" s="64"/>
      <c r="AN58" s="65"/>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65"/>
      <c r="AK59" s="64"/>
      <c r="AL59" s="58"/>
      <c r="AM59" s="64"/>
      <c r="AN59" s="65"/>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IF(NOT(ISERROR(MATCH(L60,'[11]Tabla Impacto'!$B$221:$B$223,0))),'[11]Tabla Impacto'!$F$223,L60)</f>
        <v>0</v>
      </c>
      <c r="N60" s="235" t="str">
        <f>IF(OR(M60='[11]Tabla Impacto'!$C$11,M60='[11]Tabla Impacto'!$D$11),"Leve",IF(OR(M60='[11]Tabla Impacto'!$C$12,M60='[11]Tabla Impacto'!$D$12),"Menor",IF(OR(M60='[11]Tabla Impacto'!$C$13,M60='[11]Tabla Impacto'!$D$13),"Moderado",IF(OR(M60='[11]Tabla Impacto'!$C$14,M60='[11]Tabla Impacto'!$D$14),"Mayor",IF(OR(M60='[11]Tabla Impacto'!$C$15,M60='[11]Tabla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IFERROR(LOOKUP(LOOKUP(2,1/(AC60:AC66&lt;&gt;""),AC60:AC66),'[11]Opciones Tratamiento'!$I$2:$I$6,'[11]Opciones Tratamiento'!$J$2:$J$6),"")</f>
        <v/>
      </c>
      <c r="AE60" s="26" t="str">
        <f>+AC60</f>
        <v/>
      </c>
      <c r="AF60" s="241" t="str">
        <f>IFERROR(LOOKUP(LOOKUP(2,1/(AG60:AG66&lt;&gt;""),AG60:AG66),'[11]Opciones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65"/>
      <c r="AK60" s="64"/>
      <c r="AL60" s="58"/>
      <c r="AM60" s="64"/>
      <c r="AN60" s="65"/>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65"/>
      <c r="AK61" s="64"/>
      <c r="AL61" s="58"/>
      <c r="AM61" s="64"/>
      <c r="AN61" s="65"/>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65"/>
      <c r="AK62" s="64"/>
      <c r="AL62" s="58"/>
      <c r="AM62" s="64"/>
      <c r="AN62" s="65"/>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65"/>
      <c r="AK63" s="64"/>
      <c r="AL63" s="58"/>
      <c r="AM63" s="64"/>
      <c r="AN63" s="65"/>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65"/>
      <c r="AK64" s="64"/>
      <c r="AL64" s="58"/>
      <c r="AM64" s="64"/>
      <c r="AN64" s="65"/>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65"/>
      <c r="AK65" s="64"/>
      <c r="AL65" s="58"/>
      <c r="AM65" s="64"/>
      <c r="AN65" s="65"/>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72"/>
      <c r="AK66" s="73"/>
      <c r="AL66" s="71"/>
      <c r="AM66" s="73"/>
      <c r="AN66" s="72"/>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IF(NOT(ISERROR(MATCH(L67,'[11]Tabla Impacto'!$B$221:$B$223,0))),'[11]Tabla Impacto'!$F$223,L67)</f>
        <v>0</v>
      </c>
      <c r="N67" s="235" t="str">
        <f>IF(OR(M67='[11]Tabla Impacto'!$C$11,M67='[11]Tabla Impacto'!$D$11),"Leve",IF(OR(M67='[11]Tabla Impacto'!$C$12,M67='[11]Tabla Impacto'!$D$12),"Menor",IF(OR(M67='[11]Tabla Impacto'!$C$13,M67='[11]Tabla Impacto'!$D$13),"Moderado",IF(OR(M67='[11]Tabla Impacto'!$C$14,M67='[11]Tabla Impacto'!$D$14),"Mayor",IF(OR(M67='[11]Tabla Impacto'!$C$15,M67='[11]Tabla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IFERROR(LOOKUP(LOOKUP(2,1/(AC67:AC73&lt;&gt;""),AC67:AC73),'[11]Opciones Tratamiento'!$I$2:$I$6,'[11]Opciones Tratamiento'!$J$2:$J$6),"")</f>
        <v/>
      </c>
      <c r="AE67" s="26" t="str">
        <f>+AC67</f>
        <v/>
      </c>
      <c r="AF67" s="241" t="str">
        <f>IFERROR(LOOKUP(LOOKUP(2,1/(AG67:AG73&lt;&gt;""),AG67:AG73),'[11]Opciones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65"/>
      <c r="AK67" s="64"/>
      <c r="AL67" s="58"/>
      <c r="AM67" s="64"/>
      <c r="AN67" s="65"/>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65"/>
      <c r="AK68" s="64"/>
      <c r="AL68" s="58"/>
      <c r="AM68" s="64"/>
      <c r="AN68" s="65"/>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65"/>
      <c r="AK69" s="64"/>
      <c r="AL69" s="58"/>
      <c r="AM69" s="64"/>
      <c r="AN69" s="65"/>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65"/>
      <c r="AK70" s="64"/>
      <c r="AL70" s="58"/>
      <c r="AM70" s="64"/>
      <c r="AN70" s="65"/>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65"/>
      <c r="AK71" s="64"/>
      <c r="AL71" s="58"/>
      <c r="AM71" s="64"/>
      <c r="AN71" s="65"/>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65"/>
      <c r="AK72" s="64"/>
      <c r="AL72" s="58"/>
      <c r="AM72" s="64"/>
      <c r="AN72" s="65"/>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72"/>
      <c r="AK73" s="73"/>
      <c r="AL73" s="71"/>
      <c r="AM73" s="73"/>
      <c r="AN73" s="72"/>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IF(NOT(ISERROR(MATCH(L74,'[11]Tabla Impacto'!$B$221:$B$223,0))),'[11]Tabla Impacto'!$F$223,L74)</f>
        <v>0</v>
      </c>
      <c r="N74" s="235" t="str">
        <f>IF(OR(M74='[11]Tabla Impacto'!$C$11,M74='[11]Tabla Impacto'!$D$11),"Leve",IF(OR(M74='[11]Tabla Impacto'!$C$12,M74='[11]Tabla Impacto'!$D$12),"Menor",IF(OR(M74='[11]Tabla Impacto'!$C$13,M74='[11]Tabla Impacto'!$D$13),"Moderado",IF(OR(M74='[11]Tabla Impacto'!$C$14,M74='[11]Tabla Impacto'!$D$14),"Mayor",IF(OR(M74='[11]Tabla Impacto'!$C$15,M74='[11]Tabla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IFERROR(LOOKUP(LOOKUP(2,1/(AC74:AC80&lt;&gt;""),AC74:AC80),'[11]Opciones Tratamiento'!$I$2:$I$6,'[11]Opciones Tratamiento'!$J$2:$J$6),"")</f>
        <v/>
      </c>
      <c r="AE74" s="26" t="str">
        <f>+AC74</f>
        <v/>
      </c>
      <c r="AF74" s="241" t="str">
        <f>IFERROR(LOOKUP(LOOKUP(2,1/(AG74:AG80&lt;&gt;""),AG74:AG80),'[11]Opciones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65"/>
      <c r="AK74" s="64"/>
      <c r="AL74" s="58"/>
      <c r="AM74" s="64"/>
      <c r="AN74" s="65"/>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65"/>
      <c r="AK75" s="64"/>
      <c r="AL75" s="58"/>
      <c r="AM75" s="64"/>
      <c r="AN75" s="65"/>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65"/>
      <c r="AK76" s="64"/>
      <c r="AL76" s="58"/>
      <c r="AM76" s="64"/>
      <c r="AN76" s="65"/>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65"/>
      <c r="AK77" s="64"/>
      <c r="AL77" s="58"/>
      <c r="AM77" s="64"/>
      <c r="AN77" s="65"/>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65"/>
      <c r="AK78" s="64"/>
      <c r="AL78" s="58"/>
      <c r="AM78" s="64"/>
      <c r="AN78" s="65"/>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65"/>
      <c r="AK79" s="64"/>
      <c r="AL79" s="58"/>
      <c r="AM79" s="64"/>
      <c r="AN79" s="65"/>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1.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72"/>
      <c r="AK80" s="73"/>
      <c r="AL80" s="71"/>
      <c r="AM80" s="73"/>
      <c r="AN80" s="72"/>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HJPcGvtrH+RsKe47r2x5a+jH92eJypN23RS3uq42JCzTsL7afoVygZqbrDpRxj0UAnh4TZD36l65OAdAbMtY0g==" saltValue="aoscO1XD/r9BbJPEIUa+Ew=="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2609" priority="281" operator="equal">
      <formula>"Muy Alta"</formula>
    </cfRule>
    <cfRule type="cellIs" dxfId="2608" priority="282" operator="equal">
      <formula>"Alta"</formula>
    </cfRule>
    <cfRule type="cellIs" dxfId="2607" priority="283" operator="equal">
      <formula>"Media"</formula>
    </cfRule>
    <cfRule type="cellIs" dxfId="2606" priority="284" operator="equal">
      <formula>"Baja"</formula>
    </cfRule>
    <cfRule type="cellIs" dxfId="2605" priority="285" operator="equal">
      <formula>"Muy Baja"</formula>
    </cfRule>
  </conditionalFormatting>
  <conditionalFormatting sqref="J18">
    <cfRule type="cellIs" dxfId="2604" priority="252" operator="equal">
      <formula>"Muy Alta"</formula>
    </cfRule>
    <cfRule type="cellIs" dxfId="2603" priority="253" operator="equal">
      <formula>"Alta"</formula>
    </cfRule>
    <cfRule type="cellIs" dxfId="2602" priority="254" operator="equal">
      <formula>"Media"</formula>
    </cfRule>
    <cfRule type="cellIs" dxfId="2601" priority="255" operator="equal">
      <formula>"Baja"</formula>
    </cfRule>
    <cfRule type="cellIs" dxfId="2600" priority="256" operator="equal">
      <formula>"Muy Baja"</formula>
    </cfRule>
  </conditionalFormatting>
  <conditionalFormatting sqref="J25">
    <cfRule type="cellIs" dxfId="2599" priority="223" operator="equal">
      <formula>"Muy Alta"</formula>
    </cfRule>
    <cfRule type="cellIs" dxfId="2598" priority="224" operator="equal">
      <formula>"Alta"</formula>
    </cfRule>
    <cfRule type="cellIs" dxfId="2597" priority="225" operator="equal">
      <formula>"Media"</formula>
    </cfRule>
    <cfRule type="cellIs" dxfId="2596" priority="226" operator="equal">
      <formula>"Baja"</formula>
    </cfRule>
    <cfRule type="cellIs" dxfId="2595" priority="227" operator="equal">
      <formula>"Muy Baja"</formula>
    </cfRule>
  </conditionalFormatting>
  <conditionalFormatting sqref="J32">
    <cfRule type="cellIs" dxfId="2594" priority="194" operator="equal">
      <formula>"Muy Alta"</formula>
    </cfRule>
    <cfRule type="cellIs" dxfId="2593" priority="195" operator="equal">
      <formula>"Alta"</formula>
    </cfRule>
    <cfRule type="cellIs" dxfId="2592" priority="196" operator="equal">
      <formula>"Media"</formula>
    </cfRule>
    <cfRule type="cellIs" dxfId="2591" priority="197" operator="equal">
      <formula>"Baja"</formula>
    </cfRule>
    <cfRule type="cellIs" dxfId="2590" priority="198" operator="equal">
      <formula>"Muy Baja"</formula>
    </cfRule>
  </conditionalFormatting>
  <conditionalFormatting sqref="J39">
    <cfRule type="cellIs" dxfId="2589" priority="165" operator="equal">
      <formula>"Muy Alta"</formula>
    </cfRule>
    <cfRule type="cellIs" dxfId="2588" priority="166" operator="equal">
      <formula>"Alta"</formula>
    </cfRule>
    <cfRule type="cellIs" dxfId="2587" priority="167" operator="equal">
      <formula>"Media"</formula>
    </cfRule>
    <cfRule type="cellIs" dxfId="2586" priority="168" operator="equal">
      <formula>"Baja"</formula>
    </cfRule>
    <cfRule type="cellIs" dxfId="2585" priority="169" operator="equal">
      <formula>"Muy Baja"</formula>
    </cfRule>
  </conditionalFormatting>
  <conditionalFormatting sqref="J46">
    <cfRule type="cellIs" dxfId="2584" priority="136" operator="equal">
      <formula>"Muy Alta"</formula>
    </cfRule>
    <cfRule type="cellIs" dxfId="2583" priority="137" operator="equal">
      <formula>"Alta"</formula>
    </cfRule>
    <cfRule type="cellIs" dxfId="2582" priority="138" operator="equal">
      <formula>"Media"</formula>
    </cfRule>
    <cfRule type="cellIs" dxfId="2581" priority="139" operator="equal">
      <formula>"Baja"</formula>
    </cfRule>
    <cfRule type="cellIs" dxfId="2580" priority="140" operator="equal">
      <formula>"Muy Baja"</formula>
    </cfRule>
  </conditionalFormatting>
  <conditionalFormatting sqref="J53">
    <cfRule type="cellIs" dxfId="2579" priority="107" operator="equal">
      <formula>"Muy Alta"</formula>
    </cfRule>
    <cfRule type="cellIs" dxfId="2578" priority="108" operator="equal">
      <formula>"Alta"</formula>
    </cfRule>
    <cfRule type="cellIs" dxfId="2577" priority="109" operator="equal">
      <formula>"Media"</formula>
    </cfRule>
    <cfRule type="cellIs" dxfId="2576" priority="110" operator="equal">
      <formula>"Baja"</formula>
    </cfRule>
    <cfRule type="cellIs" dxfId="2575" priority="111" operator="equal">
      <formula>"Muy Baja"</formula>
    </cfRule>
  </conditionalFormatting>
  <conditionalFormatting sqref="J60">
    <cfRule type="cellIs" dxfId="2574" priority="78" operator="equal">
      <formula>"Muy Alta"</formula>
    </cfRule>
    <cfRule type="cellIs" dxfId="2573" priority="79" operator="equal">
      <formula>"Alta"</formula>
    </cfRule>
    <cfRule type="cellIs" dxfId="2572" priority="80" operator="equal">
      <formula>"Media"</formula>
    </cfRule>
    <cfRule type="cellIs" dxfId="2571" priority="81" operator="equal">
      <formula>"Baja"</formula>
    </cfRule>
    <cfRule type="cellIs" dxfId="2570" priority="82" operator="equal">
      <formula>"Muy Baja"</formula>
    </cfRule>
  </conditionalFormatting>
  <conditionalFormatting sqref="J67">
    <cfRule type="cellIs" dxfId="2569" priority="49" operator="equal">
      <formula>"Muy Alta"</formula>
    </cfRule>
    <cfRule type="cellIs" dxfId="2568" priority="50" operator="equal">
      <formula>"Alta"</formula>
    </cfRule>
    <cfRule type="cellIs" dxfId="2567" priority="51" operator="equal">
      <formula>"Media"</formula>
    </cfRule>
    <cfRule type="cellIs" dxfId="2566" priority="52" operator="equal">
      <formula>"Baja"</formula>
    </cfRule>
    <cfRule type="cellIs" dxfId="2565" priority="53" operator="equal">
      <formula>"Muy Baja"</formula>
    </cfRule>
  </conditionalFormatting>
  <conditionalFormatting sqref="J74">
    <cfRule type="cellIs" dxfId="2564" priority="20" operator="equal">
      <formula>"Muy Alta"</formula>
    </cfRule>
    <cfRule type="cellIs" dxfId="2563" priority="21" operator="equal">
      <formula>"Alta"</formula>
    </cfRule>
    <cfRule type="cellIs" dxfId="2562" priority="22" operator="equal">
      <formula>"Media"</formula>
    </cfRule>
    <cfRule type="cellIs" dxfId="2561" priority="23" operator="equal">
      <formula>"Baja"</formula>
    </cfRule>
    <cfRule type="cellIs" dxfId="2560" priority="24" operator="equal">
      <formula>"Muy Baja"</formula>
    </cfRule>
  </conditionalFormatting>
  <conditionalFormatting sqref="M11">
    <cfRule type="containsText" dxfId="2559" priority="262" operator="containsText" text="❌">
      <formula>NOT(ISERROR(SEARCH("❌",M11)))</formula>
    </cfRule>
  </conditionalFormatting>
  <conditionalFormatting sqref="M18">
    <cfRule type="containsText" dxfId="2558" priority="233" operator="containsText" text="❌">
      <formula>NOT(ISERROR(SEARCH("❌",M18)))</formula>
    </cfRule>
  </conditionalFormatting>
  <conditionalFormatting sqref="M25">
    <cfRule type="containsText" dxfId="2557" priority="204" operator="containsText" text="❌">
      <formula>NOT(ISERROR(SEARCH("❌",M25)))</formula>
    </cfRule>
  </conditionalFormatting>
  <conditionalFormatting sqref="M32">
    <cfRule type="containsText" dxfId="2556" priority="175" operator="containsText" text="❌">
      <formula>NOT(ISERROR(SEARCH("❌",M32)))</formula>
    </cfRule>
  </conditionalFormatting>
  <conditionalFormatting sqref="M39">
    <cfRule type="containsText" dxfId="2555" priority="146" operator="containsText" text="❌">
      <formula>NOT(ISERROR(SEARCH("❌",M39)))</formula>
    </cfRule>
  </conditionalFormatting>
  <conditionalFormatting sqref="M46">
    <cfRule type="containsText" dxfId="2554" priority="117" operator="containsText" text="❌">
      <formula>NOT(ISERROR(SEARCH("❌",M46)))</formula>
    </cfRule>
  </conditionalFormatting>
  <conditionalFormatting sqref="M53">
    <cfRule type="containsText" dxfId="2553" priority="88" operator="containsText" text="❌">
      <formula>NOT(ISERROR(SEARCH("❌",M53)))</formula>
    </cfRule>
  </conditionalFormatting>
  <conditionalFormatting sqref="M60">
    <cfRule type="containsText" dxfId="2552" priority="59" operator="containsText" text="❌">
      <formula>NOT(ISERROR(SEARCH("❌",M60)))</formula>
    </cfRule>
  </conditionalFormatting>
  <conditionalFormatting sqref="M67">
    <cfRule type="containsText" dxfId="2551" priority="30" operator="containsText" text="❌">
      <formula>NOT(ISERROR(SEARCH("❌",M67)))</formula>
    </cfRule>
  </conditionalFormatting>
  <conditionalFormatting sqref="M74">
    <cfRule type="containsText" dxfId="2550" priority="1" operator="containsText" text="❌">
      <formula>NOT(ISERROR(SEARCH("❌",M74)))</formula>
    </cfRule>
  </conditionalFormatting>
  <conditionalFormatting sqref="N11">
    <cfRule type="cellIs" dxfId="2549" priority="286" operator="equal">
      <formula>"Catastrófico"</formula>
    </cfRule>
    <cfRule type="cellIs" dxfId="2548" priority="287" operator="equal">
      <formula>"Mayor"</formula>
    </cfRule>
    <cfRule type="cellIs" dxfId="2547" priority="288" operator="equal">
      <formula>"Moderado"</formula>
    </cfRule>
    <cfRule type="cellIs" dxfId="2546" priority="289" operator="equal">
      <formula>"Menor"</formula>
    </cfRule>
    <cfRule type="cellIs" dxfId="2545" priority="290" operator="equal">
      <formula>"Leve"</formula>
    </cfRule>
  </conditionalFormatting>
  <conditionalFormatting sqref="N18">
    <cfRule type="cellIs" dxfId="2544" priority="257" operator="equal">
      <formula>"Catastrófico"</formula>
    </cfRule>
    <cfRule type="cellIs" dxfId="2543" priority="258" operator="equal">
      <formula>"Mayor"</formula>
    </cfRule>
    <cfRule type="cellIs" dxfId="2542" priority="259" operator="equal">
      <formula>"Moderado"</formula>
    </cfRule>
    <cfRule type="cellIs" dxfId="2541" priority="260" operator="equal">
      <formula>"Menor"</formula>
    </cfRule>
    <cfRule type="cellIs" dxfId="2540" priority="261" operator="equal">
      <formula>"Leve"</formula>
    </cfRule>
  </conditionalFormatting>
  <conditionalFormatting sqref="N25">
    <cfRule type="cellIs" dxfId="2539" priority="228" operator="equal">
      <formula>"Catastrófico"</formula>
    </cfRule>
    <cfRule type="cellIs" dxfId="2538" priority="229" operator="equal">
      <formula>"Mayor"</formula>
    </cfRule>
    <cfRule type="cellIs" dxfId="2537" priority="230" operator="equal">
      <formula>"Moderado"</formula>
    </cfRule>
    <cfRule type="cellIs" dxfId="2536" priority="231" operator="equal">
      <formula>"Menor"</formula>
    </cfRule>
    <cfRule type="cellIs" dxfId="2535" priority="232" operator="equal">
      <formula>"Leve"</formula>
    </cfRule>
  </conditionalFormatting>
  <conditionalFormatting sqref="N32">
    <cfRule type="cellIs" dxfId="2534" priority="199" operator="equal">
      <formula>"Catastrófico"</formula>
    </cfRule>
    <cfRule type="cellIs" dxfId="2533" priority="200" operator="equal">
      <formula>"Mayor"</formula>
    </cfRule>
    <cfRule type="cellIs" dxfId="2532" priority="201" operator="equal">
      <formula>"Moderado"</formula>
    </cfRule>
    <cfRule type="cellIs" dxfId="2531" priority="202" operator="equal">
      <formula>"Menor"</formula>
    </cfRule>
    <cfRule type="cellIs" dxfId="2530" priority="203" operator="equal">
      <formula>"Leve"</formula>
    </cfRule>
  </conditionalFormatting>
  <conditionalFormatting sqref="N39">
    <cfRule type="cellIs" dxfId="2529" priority="170" operator="equal">
      <formula>"Catastrófico"</formula>
    </cfRule>
    <cfRule type="cellIs" dxfId="2528" priority="171" operator="equal">
      <formula>"Mayor"</formula>
    </cfRule>
    <cfRule type="cellIs" dxfId="2527" priority="172" operator="equal">
      <formula>"Moderado"</formula>
    </cfRule>
    <cfRule type="cellIs" dxfId="2526" priority="173" operator="equal">
      <formula>"Menor"</formula>
    </cfRule>
    <cfRule type="cellIs" dxfId="2525" priority="174" operator="equal">
      <formula>"Leve"</formula>
    </cfRule>
  </conditionalFormatting>
  <conditionalFormatting sqref="N46">
    <cfRule type="cellIs" dxfId="2524" priority="141" operator="equal">
      <formula>"Catastrófico"</formula>
    </cfRule>
    <cfRule type="cellIs" dxfId="2523" priority="142" operator="equal">
      <formula>"Mayor"</formula>
    </cfRule>
    <cfRule type="cellIs" dxfId="2522" priority="143" operator="equal">
      <formula>"Moderado"</formula>
    </cfRule>
    <cfRule type="cellIs" dxfId="2521" priority="144" operator="equal">
      <formula>"Menor"</formula>
    </cfRule>
    <cfRule type="cellIs" dxfId="2520" priority="145" operator="equal">
      <formula>"Leve"</formula>
    </cfRule>
  </conditionalFormatting>
  <conditionalFormatting sqref="N53">
    <cfRule type="cellIs" dxfId="2519" priority="112" operator="equal">
      <formula>"Catastrófico"</formula>
    </cfRule>
    <cfRule type="cellIs" dxfId="2518" priority="113" operator="equal">
      <formula>"Mayor"</formula>
    </cfRule>
    <cfRule type="cellIs" dxfId="2517" priority="114" operator="equal">
      <formula>"Moderado"</formula>
    </cfRule>
    <cfRule type="cellIs" dxfId="2516" priority="115" operator="equal">
      <formula>"Menor"</formula>
    </cfRule>
    <cfRule type="cellIs" dxfId="2515" priority="116" operator="equal">
      <formula>"Leve"</formula>
    </cfRule>
  </conditionalFormatting>
  <conditionalFormatting sqref="N60">
    <cfRule type="cellIs" dxfId="2514" priority="83" operator="equal">
      <formula>"Catastrófico"</formula>
    </cfRule>
    <cfRule type="cellIs" dxfId="2513" priority="84" operator="equal">
      <formula>"Mayor"</formula>
    </cfRule>
    <cfRule type="cellIs" dxfId="2512" priority="85" operator="equal">
      <formula>"Moderado"</formula>
    </cfRule>
    <cfRule type="cellIs" dxfId="2511" priority="86" operator="equal">
      <formula>"Menor"</formula>
    </cfRule>
    <cfRule type="cellIs" dxfId="2510" priority="87" operator="equal">
      <formula>"Leve"</formula>
    </cfRule>
  </conditionalFormatting>
  <conditionalFormatting sqref="N67">
    <cfRule type="cellIs" dxfId="2509" priority="54" operator="equal">
      <formula>"Catastrófico"</formula>
    </cfRule>
    <cfRule type="cellIs" dxfId="2508" priority="55" operator="equal">
      <formula>"Mayor"</formula>
    </cfRule>
    <cfRule type="cellIs" dxfId="2507" priority="56" operator="equal">
      <formula>"Moderado"</formula>
    </cfRule>
    <cfRule type="cellIs" dxfId="2506" priority="57" operator="equal">
      <formula>"Menor"</formula>
    </cfRule>
    <cfRule type="cellIs" dxfId="2505" priority="58" operator="equal">
      <formula>"Leve"</formula>
    </cfRule>
  </conditionalFormatting>
  <conditionalFormatting sqref="N74">
    <cfRule type="cellIs" dxfId="2504" priority="25" operator="equal">
      <formula>"Catastrófico"</formula>
    </cfRule>
    <cfRule type="cellIs" dxfId="2503" priority="26" operator="equal">
      <formula>"Mayor"</formula>
    </cfRule>
    <cfRule type="cellIs" dxfId="2502" priority="27" operator="equal">
      <formula>"Moderado"</formula>
    </cfRule>
    <cfRule type="cellIs" dxfId="2501" priority="28" operator="equal">
      <formula>"Menor"</formula>
    </cfRule>
    <cfRule type="cellIs" dxfId="2500" priority="29" operator="equal">
      <formula>"Leve"</formula>
    </cfRule>
  </conditionalFormatting>
  <conditionalFormatting sqref="P11">
    <cfRule type="cellIs" dxfId="2499" priority="277" operator="equal">
      <formula>"Extremo"</formula>
    </cfRule>
    <cfRule type="cellIs" dxfId="2498" priority="278" operator="equal">
      <formula>"Alto"</formula>
    </cfRule>
    <cfRule type="cellIs" dxfId="2497" priority="279" operator="equal">
      <formula>"Moderado"</formula>
    </cfRule>
    <cfRule type="cellIs" dxfId="2496" priority="280" operator="equal">
      <formula>"Bajo"</formula>
    </cfRule>
  </conditionalFormatting>
  <conditionalFormatting sqref="P18">
    <cfRule type="cellIs" dxfId="2495" priority="248" operator="equal">
      <formula>"Extremo"</formula>
    </cfRule>
    <cfRule type="cellIs" dxfId="2494" priority="249" operator="equal">
      <formula>"Alto"</formula>
    </cfRule>
    <cfRule type="cellIs" dxfId="2493" priority="250" operator="equal">
      <formula>"Moderado"</formula>
    </cfRule>
    <cfRule type="cellIs" dxfId="2492" priority="251" operator="equal">
      <formula>"Bajo"</formula>
    </cfRule>
  </conditionalFormatting>
  <conditionalFormatting sqref="P25">
    <cfRule type="cellIs" dxfId="2491" priority="219" operator="equal">
      <formula>"Extremo"</formula>
    </cfRule>
    <cfRule type="cellIs" dxfId="2490" priority="220" operator="equal">
      <formula>"Alto"</formula>
    </cfRule>
    <cfRule type="cellIs" dxfId="2489" priority="221" operator="equal">
      <formula>"Moderado"</formula>
    </cfRule>
    <cfRule type="cellIs" dxfId="2488" priority="222" operator="equal">
      <formula>"Bajo"</formula>
    </cfRule>
  </conditionalFormatting>
  <conditionalFormatting sqref="P32">
    <cfRule type="cellIs" dxfId="2487" priority="190" operator="equal">
      <formula>"Extremo"</formula>
    </cfRule>
    <cfRule type="cellIs" dxfId="2486" priority="191" operator="equal">
      <formula>"Alto"</formula>
    </cfRule>
    <cfRule type="cellIs" dxfId="2485" priority="192" operator="equal">
      <formula>"Moderado"</formula>
    </cfRule>
    <cfRule type="cellIs" dxfId="2484" priority="193" operator="equal">
      <formula>"Bajo"</formula>
    </cfRule>
  </conditionalFormatting>
  <conditionalFormatting sqref="P39">
    <cfRule type="cellIs" dxfId="2483" priority="161" operator="equal">
      <formula>"Extremo"</formula>
    </cfRule>
    <cfRule type="cellIs" dxfId="2482" priority="162" operator="equal">
      <formula>"Alto"</formula>
    </cfRule>
    <cfRule type="cellIs" dxfId="2481" priority="163" operator="equal">
      <formula>"Moderado"</formula>
    </cfRule>
    <cfRule type="cellIs" dxfId="2480" priority="164" operator="equal">
      <formula>"Bajo"</formula>
    </cfRule>
  </conditionalFormatting>
  <conditionalFormatting sqref="P46">
    <cfRule type="cellIs" dxfId="2479" priority="132" operator="equal">
      <formula>"Extremo"</formula>
    </cfRule>
    <cfRule type="cellIs" dxfId="2478" priority="133" operator="equal">
      <formula>"Alto"</formula>
    </cfRule>
    <cfRule type="cellIs" dxfId="2477" priority="134" operator="equal">
      <formula>"Moderado"</formula>
    </cfRule>
    <cfRule type="cellIs" dxfId="2476" priority="135" operator="equal">
      <formula>"Bajo"</formula>
    </cfRule>
  </conditionalFormatting>
  <conditionalFormatting sqref="P53">
    <cfRule type="cellIs" dxfId="2475" priority="103" operator="equal">
      <formula>"Extremo"</formula>
    </cfRule>
    <cfRule type="cellIs" dxfId="2474" priority="104" operator="equal">
      <formula>"Alto"</formula>
    </cfRule>
    <cfRule type="cellIs" dxfId="2473" priority="105" operator="equal">
      <formula>"Moderado"</formula>
    </cfRule>
    <cfRule type="cellIs" dxfId="2472" priority="106" operator="equal">
      <formula>"Bajo"</formula>
    </cfRule>
  </conditionalFormatting>
  <conditionalFormatting sqref="P60">
    <cfRule type="cellIs" dxfId="2471" priority="74" operator="equal">
      <formula>"Extremo"</formula>
    </cfRule>
    <cfRule type="cellIs" dxfId="2470" priority="75" operator="equal">
      <formula>"Alto"</formula>
    </cfRule>
    <cfRule type="cellIs" dxfId="2469" priority="76" operator="equal">
      <formula>"Moderado"</formula>
    </cfRule>
    <cfRule type="cellIs" dxfId="2468" priority="77" operator="equal">
      <formula>"Bajo"</formula>
    </cfRule>
  </conditionalFormatting>
  <conditionalFormatting sqref="P67">
    <cfRule type="cellIs" dxfId="2467" priority="45" operator="equal">
      <formula>"Extremo"</formula>
    </cfRule>
    <cfRule type="cellIs" dxfId="2466" priority="46" operator="equal">
      <formula>"Alto"</formula>
    </cfRule>
    <cfRule type="cellIs" dxfId="2465" priority="47" operator="equal">
      <formula>"Moderado"</formula>
    </cfRule>
    <cfRule type="cellIs" dxfId="2464" priority="48" operator="equal">
      <formula>"Bajo"</formula>
    </cfRule>
  </conditionalFormatting>
  <conditionalFormatting sqref="P74">
    <cfRule type="cellIs" dxfId="2463" priority="16" operator="equal">
      <formula>"Extremo"</formula>
    </cfRule>
    <cfRule type="cellIs" dxfId="2462" priority="17" operator="equal">
      <formula>"Alto"</formula>
    </cfRule>
    <cfRule type="cellIs" dxfId="2461" priority="18" operator="equal">
      <formula>"Moderado"</formula>
    </cfRule>
    <cfRule type="cellIs" dxfId="2460" priority="19" operator="equal">
      <formula>"Bajo"</formula>
    </cfRule>
  </conditionalFormatting>
  <conditionalFormatting sqref="AD11">
    <cfRule type="cellIs" dxfId="2459" priority="272" operator="equal">
      <formula>"Muy Alta"</formula>
    </cfRule>
    <cfRule type="cellIs" dxfId="2458" priority="273" operator="equal">
      <formula>"Alta"</formula>
    </cfRule>
    <cfRule type="cellIs" dxfId="2457" priority="274" operator="equal">
      <formula>"Media"</formula>
    </cfRule>
    <cfRule type="cellIs" dxfId="2456" priority="275" operator="equal">
      <formula>"Baja"</formula>
    </cfRule>
    <cfRule type="cellIs" dxfId="2455" priority="276" operator="equal">
      <formula>"Muy Baja"</formula>
    </cfRule>
  </conditionalFormatting>
  <conditionalFormatting sqref="AD18">
    <cfRule type="cellIs" dxfId="2454" priority="243" operator="equal">
      <formula>"Muy Alta"</formula>
    </cfRule>
    <cfRule type="cellIs" dxfId="2453" priority="244" operator="equal">
      <formula>"Alta"</formula>
    </cfRule>
    <cfRule type="cellIs" dxfId="2452" priority="245" operator="equal">
      <formula>"Media"</formula>
    </cfRule>
    <cfRule type="cellIs" dxfId="2451" priority="246" operator="equal">
      <formula>"Baja"</formula>
    </cfRule>
    <cfRule type="cellIs" dxfId="2450" priority="247" operator="equal">
      <formula>"Muy Baja"</formula>
    </cfRule>
  </conditionalFormatting>
  <conditionalFormatting sqref="AD25">
    <cfRule type="cellIs" dxfId="2449" priority="214" operator="equal">
      <formula>"Muy Alta"</formula>
    </cfRule>
    <cfRule type="cellIs" dxfId="2448" priority="215" operator="equal">
      <formula>"Alta"</formula>
    </cfRule>
    <cfRule type="cellIs" dxfId="2447" priority="216" operator="equal">
      <formula>"Media"</formula>
    </cfRule>
    <cfRule type="cellIs" dxfId="2446" priority="217" operator="equal">
      <formula>"Baja"</formula>
    </cfRule>
    <cfRule type="cellIs" dxfId="2445" priority="218" operator="equal">
      <formula>"Muy Baja"</formula>
    </cfRule>
  </conditionalFormatting>
  <conditionalFormatting sqref="AD32">
    <cfRule type="cellIs" dxfId="2444" priority="185" operator="equal">
      <formula>"Muy Alta"</formula>
    </cfRule>
    <cfRule type="cellIs" dxfId="2443" priority="186" operator="equal">
      <formula>"Alta"</formula>
    </cfRule>
    <cfRule type="cellIs" dxfId="2442" priority="187" operator="equal">
      <formula>"Media"</formula>
    </cfRule>
    <cfRule type="cellIs" dxfId="2441" priority="188" operator="equal">
      <formula>"Baja"</formula>
    </cfRule>
    <cfRule type="cellIs" dxfId="2440" priority="189" operator="equal">
      <formula>"Muy Baja"</formula>
    </cfRule>
  </conditionalFormatting>
  <conditionalFormatting sqref="AD39">
    <cfRule type="cellIs" dxfId="2439" priority="156" operator="equal">
      <formula>"Muy Alta"</formula>
    </cfRule>
    <cfRule type="cellIs" dxfId="2438" priority="157" operator="equal">
      <formula>"Alta"</formula>
    </cfRule>
    <cfRule type="cellIs" dxfId="2437" priority="158" operator="equal">
      <formula>"Media"</formula>
    </cfRule>
    <cfRule type="cellIs" dxfId="2436" priority="159" operator="equal">
      <formula>"Baja"</formula>
    </cfRule>
    <cfRule type="cellIs" dxfId="2435" priority="160" operator="equal">
      <formula>"Muy Baja"</formula>
    </cfRule>
  </conditionalFormatting>
  <conditionalFormatting sqref="AD46">
    <cfRule type="cellIs" dxfId="2434" priority="127" operator="equal">
      <formula>"Muy Alta"</formula>
    </cfRule>
    <cfRule type="cellIs" dxfId="2433" priority="128" operator="equal">
      <formula>"Alta"</formula>
    </cfRule>
    <cfRule type="cellIs" dxfId="2432" priority="129" operator="equal">
      <formula>"Media"</formula>
    </cfRule>
    <cfRule type="cellIs" dxfId="2431" priority="130" operator="equal">
      <formula>"Baja"</formula>
    </cfRule>
    <cfRule type="cellIs" dxfId="2430" priority="131" operator="equal">
      <formula>"Muy Baja"</formula>
    </cfRule>
  </conditionalFormatting>
  <conditionalFormatting sqref="AD53">
    <cfRule type="cellIs" dxfId="2429" priority="98" operator="equal">
      <formula>"Muy Alta"</formula>
    </cfRule>
    <cfRule type="cellIs" dxfId="2428" priority="99" operator="equal">
      <formula>"Alta"</formula>
    </cfRule>
    <cfRule type="cellIs" dxfId="2427" priority="100" operator="equal">
      <formula>"Media"</formula>
    </cfRule>
    <cfRule type="cellIs" dxfId="2426" priority="101" operator="equal">
      <formula>"Baja"</formula>
    </cfRule>
    <cfRule type="cellIs" dxfId="2425" priority="102" operator="equal">
      <formula>"Muy Baja"</formula>
    </cfRule>
  </conditionalFormatting>
  <conditionalFormatting sqref="AD60">
    <cfRule type="cellIs" dxfId="2424" priority="69" operator="equal">
      <formula>"Muy Alta"</formula>
    </cfRule>
    <cfRule type="cellIs" dxfId="2423" priority="70" operator="equal">
      <formula>"Alta"</formula>
    </cfRule>
    <cfRule type="cellIs" dxfId="2422" priority="71" operator="equal">
      <formula>"Media"</formula>
    </cfRule>
    <cfRule type="cellIs" dxfId="2421" priority="72" operator="equal">
      <formula>"Baja"</formula>
    </cfRule>
    <cfRule type="cellIs" dxfId="2420" priority="73" operator="equal">
      <formula>"Muy Baja"</formula>
    </cfRule>
  </conditionalFormatting>
  <conditionalFormatting sqref="AD67">
    <cfRule type="cellIs" dxfId="2419" priority="40" operator="equal">
      <formula>"Muy Alta"</formula>
    </cfRule>
    <cfRule type="cellIs" dxfId="2418" priority="41" operator="equal">
      <formula>"Alta"</formula>
    </cfRule>
    <cfRule type="cellIs" dxfId="2417" priority="42" operator="equal">
      <formula>"Media"</formula>
    </cfRule>
    <cfRule type="cellIs" dxfId="2416" priority="43" operator="equal">
      <formula>"Baja"</formula>
    </cfRule>
    <cfRule type="cellIs" dxfId="2415" priority="44" operator="equal">
      <formula>"Muy Baja"</formula>
    </cfRule>
  </conditionalFormatting>
  <conditionalFormatting sqref="AD74">
    <cfRule type="cellIs" dxfId="2414" priority="11" operator="equal">
      <formula>"Muy Alta"</formula>
    </cfRule>
    <cfRule type="cellIs" dxfId="2413" priority="12" operator="equal">
      <formula>"Alta"</formula>
    </cfRule>
    <cfRule type="cellIs" dxfId="2412" priority="13" operator="equal">
      <formula>"Media"</formula>
    </cfRule>
    <cfRule type="cellIs" dxfId="2411" priority="14" operator="equal">
      <formula>"Baja"</formula>
    </cfRule>
    <cfRule type="cellIs" dxfId="2410" priority="15" operator="equal">
      <formula>"Muy Baja"</formula>
    </cfRule>
  </conditionalFormatting>
  <conditionalFormatting sqref="AF11">
    <cfRule type="cellIs" dxfId="2409" priority="267" operator="equal">
      <formula>"Catastrófico"</formula>
    </cfRule>
    <cfRule type="cellIs" dxfId="2408" priority="268" operator="equal">
      <formula>"Mayor"</formula>
    </cfRule>
    <cfRule type="cellIs" dxfId="2407" priority="269" operator="equal">
      <formula>"Moderado"</formula>
    </cfRule>
    <cfRule type="cellIs" dxfId="2406" priority="270" operator="equal">
      <formula>"Menor"</formula>
    </cfRule>
    <cfRule type="cellIs" dxfId="2405" priority="271" operator="equal">
      <formula>"Leve"</formula>
    </cfRule>
  </conditionalFormatting>
  <conditionalFormatting sqref="AF18">
    <cfRule type="cellIs" dxfId="2404" priority="238" operator="equal">
      <formula>"Catastrófico"</formula>
    </cfRule>
    <cfRule type="cellIs" dxfId="2403" priority="239" operator="equal">
      <formula>"Mayor"</formula>
    </cfRule>
    <cfRule type="cellIs" dxfId="2402" priority="240" operator="equal">
      <formula>"Moderado"</formula>
    </cfRule>
    <cfRule type="cellIs" dxfId="2401" priority="241" operator="equal">
      <formula>"Menor"</formula>
    </cfRule>
    <cfRule type="cellIs" dxfId="2400" priority="242" operator="equal">
      <formula>"Leve"</formula>
    </cfRule>
  </conditionalFormatting>
  <conditionalFormatting sqref="AF25">
    <cfRule type="cellIs" dxfId="2399" priority="209" operator="equal">
      <formula>"Catastrófico"</formula>
    </cfRule>
    <cfRule type="cellIs" dxfId="2398" priority="210" operator="equal">
      <formula>"Mayor"</formula>
    </cfRule>
    <cfRule type="cellIs" dxfId="2397" priority="211" operator="equal">
      <formula>"Moderado"</formula>
    </cfRule>
    <cfRule type="cellIs" dxfId="2396" priority="212" operator="equal">
      <formula>"Menor"</formula>
    </cfRule>
    <cfRule type="cellIs" dxfId="2395" priority="213" operator="equal">
      <formula>"Leve"</formula>
    </cfRule>
  </conditionalFormatting>
  <conditionalFormatting sqref="AF32">
    <cfRule type="cellIs" dxfId="2394" priority="180" operator="equal">
      <formula>"Catastrófico"</formula>
    </cfRule>
    <cfRule type="cellIs" dxfId="2393" priority="181" operator="equal">
      <formula>"Mayor"</formula>
    </cfRule>
    <cfRule type="cellIs" dxfId="2392" priority="182" operator="equal">
      <formula>"Moderado"</formula>
    </cfRule>
    <cfRule type="cellIs" dxfId="2391" priority="183" operator="equal">
      <formula>"Menor"</formula>
    </cfRule>
    <cfRule type="cellIs" dxfId="2390" priority="184" operator="equal">
      <formula>"Leve"</formula>
    </cfRule>
  </conditionalFormatting>
  <conditionalFormatting sqref="AF39">
    <cfRule type="cellIs" dxfId="2389" priority="151" operator="equal">
      <formula>"Catastrófico"</formula>
    </cfRule>
    <cfRule type="cellIs" dxfId="2388" priority="152" operator="equal">
      <formula>"Mayor"</formula>
    </cfRule>
    <cfRule type="cellIs" dxfId="2387" priority="153" operator="equal">
      <formula>"Moderado"</formula>
    </cfRule>
    <cfRule type="cellIs" dxfId="2386" priority="154" operator="equal">
      <formula>"Menor"</formula>
    </cfRule>
    <cfRule type="cellIs" dxfId="2385" priority="155" operator="equal">
      <formula>"Leve"</formula>
    </cfRule>
  </conditionalFormatting>
  <conditionalFormatting sqref="AF46">
    <cfRule type="cellIs" dxfId="2384" priority="122" operator="equal">
      <formula>"Catastrófico"</formula>
    </cfRule>
    <cfRule type="cellIs" dxfId="2383" priority="123" operator="equal">
      <formula>"Mayor"</formula>
    </cfRule>
    <cfRule type="cellIs" dxfId="2382" priority="124" operator="equal">
      <formula>"Moderado"</formula>
    </cfRule>
    <cfRule type="cellIs" dxfId="2381" priority="125" operator="equal">
      <formula>"Menor"</formula>
    </cfRule>
    <cfRule type="cellIs" dxfId="2380" priority="126" operator="equal">
      <formula>"Leve"</formula>
    </cfRule>
  </conditionalFormatting>
  <conditionalFormatting sqref="AF53">
    <cfRule type="cellIs" dxfId="2379" priority="93" operator="equal">
      <formula>"Catastrófico"</formula>
    </cfRule>
    <cfRule type="cellIs" dxfId="2378" priority="94" operator="equal">
      <formula>"Mayor"</formula>
    </cfRule>
    <cfRule type="cellIs" dxfId="2377" priority="95" operator="equal">
      <formula>"Moderado"</formula>
    </cfRule>
    <cfRule type="cellIs" dxfId="2376" priority="96" operator="equal">
      <formula>"Menor"</formula>
    </cfRule>
    <cfRule type="cellIs" dxfId="2375" priority="97" operator="equal">
      <formula>"Leve"</formula>
    </cfRule>
  </conditionalFormatting>
  <conditionalFormatting sqref="AF60">
    <cfRule type="cellIs" dxfId="2374" priority="64" operator="equal">
      <formula>"Catastrófico"</formula>
    </cfRule>
    <cfRule type="cellIs" dxfId="2373" priority="65" operator="equal">
      <formula>"Mayor"</formula>
    </cfRule>
    <cfRule type="cellIs" dxfId="2372" priority="66" operator="equal">
      <formula>"Moderado"</formula>
    </cfRule>
    <cfRule type="cellIs" dxfId="2371" priority="67" operator="equal">
      <formula>"Menor"</formula>
    </cfRule>
    <cfRule type="cellIs" dxfId="2370" priority="68" operator="equal">
      <formula>"Leve"</formula>
    </cfRule>
  </conditionalFormatting>
  <conditionalFormatting sqref="AF67">
    <cfRule type="cellIs" dxfId="2369" priority="35" operator="equal">
      <formula>"Catastrófico"</formula>
    </cfRule>
    <cfRule type="cellIs" dxfId="2368" priority="36" operator="equal">
      <formula>"Mayor"</formula>
    </cfRule>
    <cfRule type="cellIs" dxfId="2367" priority="37" operator="equal">
      <formula>"Moderado"</formula>
    </cfRule>
    <cfRule type="cellIs" dxfId="2366" priority="38" operator="equal">
      <formula>"Menor"</formula>
    </cfRule>
    <cfRule type="cellIs" dxfId="2365" priority="39" operator="equal">
      <formula>"Leve"</formula>
    </cfRule>
  </conditionalFormatting>
  <conditionalFormatting sqref="AF74">
    <cfRule type="cellIs" dxfId="2364" priority="6" operator="equal">
      <formula>"Catastrófico"</formula>
    </cfRule>
    <cfRule type="cellIs" dxfId="2363" priority="7" operator="equal">
      <formula>"Mayor"</formula>
    </cfRule>
    <cfRule type="cellIs" dxfId="2362" priority="8" operator="equal">
      <formula>"Moderado"</formula>
    </cfRule>
    <cfRule type="cellIs" dxfId="2361" priority="9" operator="equal">
      <formula>"Menor"</formula>
    </cfRule>
    <cfRule type="cellIs" dxfId="2360" priority="10" operator="equal">
      <formula>"Leve"</formula>
    </cfRule>
  </conditionalFormatting>
  <conditionalFormatting sqref="AH11">
    <cfRule type="cellIs" dxfId="2359" priority="263" operator="equal">
      <formula>"Extremo"</formula>
    </cfRule>
    <cfRule type="cellIs" dxfId="2358" priority="264" operator="equal">
      <formula>"Alto"</formula>
    </cfRule>
    <cfRule type="cellIs" dxfId="2357" priority="265" operator="equal">
      <formula>"Moderado"</formula>
    </cfRule>
    <cfRule type="cellIs" dxfId="2356" priority="266" operator="equal">
      <formula>"Bajo"</formula>
    </cfRule>
  </conditionalFormatting>
  <conditionalFormatting sqref="AH18">
    <cfRule type="cellIs" dxfId="2355" priority="234" operator="equal">
      <formula>"Extremo"</formula>
    </cfRule>
    <cfRule type="cellIs" dxfId="2354" priority="235" operator="equal">
      <formula>"Alto"</formula>
    </cfRule>
    <cfRule type="cellIs" dxfId="2353" priority="236" operator="equal">
      <formula>"Moderado"</formula>
    </cfRule>
    <cfRule type="cellIs" dxfId="2352" priority="237" operator="equal">
      <formula>"Bajo"</formula>
    </cfRule>
  </conditionalFormatting>
  <conditionalFormatting sqref="AH25">
    <cfRule type="cellIs" dxfId="2351" priority="205" operator="equal">
      <formula>"Extremo"</formula>
    </cfRule>
    <cfRule type="cellIs" dxfId="2350" priority="206" operator="equal">
      <formula>"Alto"</formula>
    </cfRule>
    <cfRule type="cellIs" dxfId="2349" priority="207" operator="equal">
      <formula>"Moderado"</formula>
    </cfRule>
    <cfRule type="cellIs" dxfId="2348" priority="208" operator="equal">
      <formula>"Bajo"</formula>
    </cfRule>
  </conditionalFormatting>
  <conditionalFormatting sqref="AH32">
    <cfRule type="cellIs" dxfId="2347" priority="176" operator="equal">
      <formula>"Extremo"</formula>
    </cfRule>
    <cfRule type="cellIs" dxfId="2346" priority="177" operator="equal">
      <formula>"Alto"</formula>
    </cfRule>
    <cfRule type="cellIs" dxfId="2345" priority="178" operator="equal">
      <formula>"Moderado"</formula>
    </cfRule>
    <cfRule type="cellIs" dxfId="2344" priority="179" operator="equal">
      <formula>"Bajo"</formula>
    </cfRule>
  </conditionalFormatting>
  <conditionalFormatting sqref="AH39">
    <cfRule type="cellIs" dxfId="2343" priority="147" operator="equal">
      <formula>"Extremo"</formula>
    </cfRule>
    <cfRule type="cellIs" dxfId="2342" priority="148" operator="equal">
      <formula>"Alto"</formula>
    </cfRule>
    <cfRule type="cellIs" dxfId="2341" priority="149" operator="equal">
      <formula>"Moderado"</formula>
    </cfRule>
    <cfRule type="cellIs" dxfId="2340" priority="150" operator="equal">
      <formula>"Bajo"</formula>
    </cfRule>
  </conditionalFormatting>
  <conditionalFormatting sqref="AH46">
    <cfRule type="cellIs" dxfId="2339" priority="118" operator="equal">
      <formula>"Extremo"</formula>
    </cfRule>
    <cfRule type="cellIs" dxfId="2338" priority="119" operator="equal">
      <formula>"Alto"</formula>
    </cfRule>
    <cfRule type="cellIs" dxfId="2337" priority="120" operator="equal">
      <formula>"Moderado"</formula>
    </cfRule>
    <cfRule type="cellIs" dxfId="2336" priority="121" operator="equal">
      <formula>"Bajo"</formula>
    </cfRule>
  </conditionalFormatting>
  <conditionalFormatting sqref="AH53">
    <cfRule type="cellIs" dxfId="2335" priority="89" operator="equal">
      <formula>"Extremo"</formula>
    </cfRule>
    <cfRule type="cellIs" dxfId="2334" priority="90" operator="equal">
      <formula>"Alto"</formula>
    </cfRule>
    <cfRule type="cellIs" dxfId="2333" priority="91" operator="equal">
      <formula>"Moderado"</formula>
    </cfRule>
    <cfRule type="cellIs" dxfId="2332" priority="92" operator="equal">
      <formula>"Bajo"</formula>
    </cfRule>
  </conditionalFormatting>
  <conditionalFormatting sqref="AH60">
    <cfRule type="cellIs" dxfId="2331" priority="60" operator="equal">
      <formula>"Extremo"</formula>
    </cfRule>
    <cfRule type="cellIs" dxfId="2330" priority="61" operator="equal">
      <formula>"Alto"</formula>
    </cfRule>
    <cfRule type="cellIs" dxfId="2329" priority="62" operator="equal">
      <formula>"Moderado"</formula>
    </cfRule>
    <cfRule type="cellIs" dxfId="2328" priority="63" operator="equal">
      <formula>"Bajo"</formula>
    </cfRule>
  </conditionalFormatting>
  <conditionalFormatting sqref="AH67">
    <cfRule type="cellIs" dxfId="2327" priority="31" operator="equal">
      <formula>"Extremo"</formula>
    </cfRule>
    <cfRule type="cellIs" dxfId="2326" priority="32" operator="equal">
      <formula>"Alto"</formula>
    </cfRule>
    <cfRule type="cellIs" dxfId="2325" priority="33" operator="equal">
      <formula>"Moderado"</formula>
    </cfRule>
    <cfRule type="cellIs" dxfId="2324" priority="34" operator="equal">
      <formula>"Bajo"</formula>
    </cfRule>
  </conditionalFormatting>
  <conditionalFormatting sqref="AH74">
    <cfRule type="cellIs" dxfId="2323" priority="2" operator="equal">
      <formula>"Extremo"</formula>
    </cfRule>
    <cfRule type="cellIs" dxfId="2322" priority="3" operator="equal">
      <formula>"Alto"</formula>
    </cfRule>
    <cfRule type="cellIs" dxfId="2321" priority="4" operator="equal">
      <formula>"Moderado"</formula>
    </cfRule>
    <cfRule type="cellIs" dxfId="232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C64A11D-F9F3-496D-A3AD-032654509993}">
          <x14:formula1>
            <xm:f>'D:\Backup cede 2022\Mis documentos\SGC\2025\Consolidación de riesgos 2025\CEDE11\gestión\[FO-CEDE5-DIGEC-487 Administración de Riesgos de Gestión V. 13 CEDE11.xlsx]Opciones Tratamiento'!#REF!</xm:f>
          </x14:formula1>
          <xm:sqref>H11:H80</xm:sqref>
        </x14:dataValidation>
        <x14:dataValidation type="list" allowBlank="1" showInputMessage="1" showErrorMessage="1" xr:uid="{F7A5F9C5-D467-4813-BBAC-4A7C37608FB8}">
          <x14:formula1>
            <xm:f>'D:\Backup cede 2022\Mis documentos\SGC\2025\Consolidación de riesgos 2025\CEDE11\gestión\[FO-CEDE5-DIGEC-487 Administración de Riesgos de Gestión V. 13 CEDE11.xlsx]Opciones Tratamiento'!#REF!</xm:f>
          </x14:formula1>
          <xm:sqref>AO60 AO53 AO46 AO39 AO32 AO25 AO18 AO11 AO67 AO74 AI53 AI11 AI18 AI74 AI32 AI39 AI46 AI60 AI67 AI25 B11 C11:D80</xm:sqref>
        </x14:dataValidation>
        <x14:dataValidation type="list" allowBlank="1" showInputMessage="1" showErrorMessage="1" xr:uid="{D63A5A7A-B497-46DC-AD69-F885EDEF229C}">
          <x14:formula1>
            <xm:f>'D:\Backup cede 2022\Mis documentos\SGC\2025\Consolidación de riesgos 2025\CEDE11\gestión\[FO-CEDE5-DIGEC-487 Administración de Riesgos de Gestión V. 13 CEDE11.xlsx]Tabla Impacto'!#REF!</xm:f>
          </x14:formula1>
          <xm:sqref>L11:L80</xm:sqref>
        </x14:dataValidation>
        <x14:dataValidation type="list" allowBlank="1" showInputMessage="1" showErrorMessage="1" xr:uid="{DE663467-8E14-4614-AB2A-A95AE0186E57}">
          <x14:formula1>
            <xm:f>'D:\Backup cede 2022\Mis documentos\SGC\2025\Consolidación de riesgos 2025\CEDE11\gestión\[FO-CEDE5-DIGEC-487 Administración de Riesgos de Gestión V. 13 CEDE11.xlsx]Tabla Valoración controles'!#REF!</xm:f>
          </x14:formula1>
          <xm:sqref>W11:X80 Z11:AB80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89A92-FB4A-43A4-B416-ED34B571C8DA}">
  <dimension ref="A1:BM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520</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521</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929</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220.5" hidden="1" customHeight="1" x14ac:dyDescent="0.25">
      <c r="A11" s="207" t="s">
        <v>69</v>
      </c>
      <c r="B11" s="209" t="s">
        <v>175</v>
      </c>
      <c r="C11" s="212" t="s">
        <v>95</v>
      </c>
      <c r="D11" s="214" t="s">
        <v>71</v>
      </c>
      <c r="E11" s="214" t="s">
        <v>522</v>
      </c>
      <c r="F11" s="214" t="s">
        <v>523</v>
      </c>
      <c r="G11" s="242" t="str">
        <f>+CONCATENATE(D11," ",E11," ",F11)</f>
        <v>Posibilidad de Afectación Reputacional Por perdida o deterioro del acervo documental debido al incumplimiento de  del Sistema Integrado de Conservación.</v>
      </c>
      <c r="H11" s="214" t="s">
        <v>103</v>
      </c>
      <c r="I11" s="226">
        <v>38690</v>
      </c>
      <c r="J11" s="234" t="str">
        <f>IF(I11&lt;=0,"",IF(I11&lt;=3,"Muy Baja",IF(I11&lt;=34,"Baja",IF(I11&lt;=600,"Media",IF(I11&lt;=6000,"Alta","Muy Alta")))))</f>
        <v>Muy Alta</v>
      </c>
      <c r="K11" s="236">
        <f>IF(J11="","",IF(J11="Muy Baja",0.2,IF(J11="Baja",0.4,IF(J11="Media",0.6,IF(J11="Alta",0.8,IF(J11="Muy Alta",1,))))))</f>
        <v>1</v>
      </c>
      <c r="L11" s="233" t="s">
        <v>250</v>
      </c>
      <c r="M11" s="233" t="str">
        <f>IF(NOT(ISERROR(MATCH(L11,'[12]Tabla Impacto'!$B$221:$B$223,0))),'[12]Tabla Impacto'!$F$223,L11)</f>
        <v xml:space="preserve">     El riesgo afecta la imagen de  la entidad con efecto publicitario sostenido a nivel de sector administrativo, nivel departamental o municipal</v>
      </c>
      <c r="N11" s="234" t="str">
        <f>IF(OR(M11='[12]Tabla Impacto'!$C$11,M11='[12]Tabla Impacto'!$D$11),"Leve",IF(OR(M11='[12]Tabla Impacto'!$C$12,M11='[12]Tabla Impacto'!$D$12),"Menor",IF(OR(M11='[12]Tabla Impacto'!$C$13,M11='[12]Tabla Impacto'!$D$13),"Moderado",IF(OR(M11='[12]Tabla Impacto'!$C$14,M11='[12]Tabla Impacto'!$D$14),"Mayor",IF(OR(M11='[12]Tabla Impacto'!$C$15,M11='[12]Tabla Impacto'!$D$15),"Catastrófico","")))))</f>
        <v>Mayor</v>
      </c>
      <c r="O11" s="236">
        <f>IF(N11="","",IF(N11="Leve",0.2,IF(N11="Menor",0.4,IF(N11="Moderado",0.6,IF(N11="Mayor",0.8,IF(N11="Catastrófico",1,))))))</f>
        <v>0.8</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6" t="s">
        <v>179</v>
      </c>
      <c r="R11" s="57" t="s">
        <v>875</v>
      </c>
      <c r="S11" s="57" t="s">
        <v>524</v>
      </c>
      <c r="T11" s="57" t="s">
        <v>876</v>
      </c>
      <c r="U11" s="70" t="str">
        <f>+CONCATENATE(R11," ",S11," ",T11)</f>
        <v>Oficial de gestión documental/ Suboficial de Gestión Documental/Divisiones y brigadas / comandos funcionales/ comandos de apoyo / Departamentos/ Blica  Verifica trimestralmente el cumplimiento con las actividades de Saneamiento ambiental, desinfección, desratización y desinsectación de los archivos de acuerdo al Reglamento 4-01 Gestión Documental, con el fin de la conservación de los acervos documentales evitando el deterioro de los archivos, difundiendo los lineamientos para llevarse de forma adecuada, En caso de presentar incumplimientos se realizara capacitación de responsabilidades de los servidores públicos,    dejando como evidencia un informe de seguimiento con su respectivo registro fotográfico y formato de saneamiento ambiental.</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0.6</v>
      </c>
      <c r="AD11" s="240" t="str">
        <f>IFERROR(LOOKUP(LOOKUP(2,1/(AC11:AC17&lt;&gt;""),AC11:AC17),'[12]Opciones Tratamiento'!$I$2:$I$6,'[12]Opciones Tratamiento'!$J$2:$J$6),"")</f>
        <v>Muy Baja</v>
      </c>
      <c r="AE11" s="21">
        <f>+AC11</f>
        <v>0.6</v>
      </c>
      <c r="AF11" s="240" t="str">
        <f>IFERROR(LOOKUP(LOOKUP(2,1/(AG11:AG17&lt;&gt;""),AG11:AG17),'[12]Opciones Tratamiento'!L2:M6),"")</f>
        <v>Mayor</v>
      </c>
      <c r="AG11" s="21">
        <f>IFERROR(IF(V11="Impacto",(O11-(+O11*Y11)),IF(V11="Probabilidad",O11,"")),"")</f>
        <v>0.8</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Alto</v>
      </c>
      <c r="AI11" s="224" t="s">
        <v>93</v>
      </c>
      <c r="AJ11" s="22"/>
      <c r="AK11" s="63" t="s">
        <v>225</v>
      </c>
      <c r="AL11" s="57" t="s">
        <v>525</v>
      </c>
      <c r="AM11" s="57" t="s">
        <v>877</v>
      </c>
      <c r="AN11" s="22"/>
      <c r="AO11" s="226" t="s">
        <v>81</v>
      </c>
      <c r="AP11" s="228" t="s">
        <v>526</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200.25" hidden="1" customHeight="1" x14ac:dyDescent="0.25">
      <c r="A12" s="208"/>
      <c r="B12" s="210"/>
      <c r="C12" s="213"/>
      <c r="D12" s="215"/>
      <c r="E12" s="215"/>
      <c r="F12" s="215"/>
      <c r="G12" s="232"/>
      <c r="H12" s="215"/>
      <c r="I12" s="227"/>
      <c r="J12" s="235"/>
      <c r="K12" s="237"/>
      <c r="L12" s="221"/>
      <c r="M12" s="221"/>
      <c r="N12" s="235"/>
      <c r="O12" s="237"/>
      <c r="P12" s="239"/>
      <c r="Q12" s="64" t="s">
        <v>180</v>
      </c>
      <c r="R12" s="58" t="s">
        <v>878</v>
      </c>
      <c r="S12" s="58" t="s">
        <v>527</v>
      </c>
      <c r="T12" s="58" t="s">
        <v>733</v>
      </c>
      <c r="U12" s="65" t="str">
        <f t="shared" ref="U12:U17" si="0">+CONCATENATE(R12," ",S12," ",T12)</f>
        <v>Oficial de gestión documental/ Suboficial de Gestión Documental/Divisiones y brigadas / escuelas de formación / escuelas de capacitación/ comandos funcionales/ comandos de apoyo / Departamentos/ Blica  Verifica mensualmente el cumplimiento con las actividades de monitoreo y control de condiciones ambientales de los archivos de acuerdo al Reglamento 4-01 Gestión Documental, con el fin de prevenir el deterioro de los acervos documentales, identificando las variables medio ambientales de los rangos establecidos, En caso de presentar incumplimientos se realizara estudio para traslado de la documentación que puedan ser afectados, dejando como evidencia un informe de seguimiento con su respectivo registro fotográfico y el formato monitoreo y control de condiciones ambientales.</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0.36</v>
      </c>
      <c r="AD12" s="241"/>
      <c r="AE12" s="28">
        <f t="shared" ref="AE12" si="3">+AC12</f>
        <v>0.36</v>
      </c>
      <c r="AF12" s="241"/>
      <c r="AG12" s="28">
        <f>IFERROR(IF(AND(V11="Impacto",V12="Impacto"),(AG11-(+AG11*Y12)),IF(V12="Impacto",(O11-(+O11*Y12)),IF(V12="Probabilidad",AG11,""))),"")</f>
        <v>0.8</v>
      </c>
      <c r="AH12" s="223"/>
      <c r="AI12" s="225"/>
      <c r="AJ12" s="29"/>
      <c r="AK12" s="64"/>
      <c r="AL12" s="58"/>
      <c r="AM12" s="58"/>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241.5" hidden="1" customHeight="1" x14ac:dyDescent="0.25">
      <c r="A13" s="208"/>
      <c r="B13" s="210"/>
      <c r="C13" s="213"/>
      <c r="D13" s="215"/>
      <c r="E13" s="215"/>
      <c r="F13" s="215"/>
      <c r="G13" s="232"/>
      <c r="H13" s="215"/>
      <c r="I13" s="227"/>
      <c r="J13" s="235"/>
      <c r="K13" s="237"/>
      <c r="L13" s="221"/>
      <c r="M13" s="221"/>
      <c r="N13" s="235"/>
      <c r="O13" s="237"/>
      <c r="P13" s="239"/>
      <c r="Q13" s="64" t="s">
        <v>181</v>
      </c>
      <c r="R13" s="58" t="s">
        <v>878</v>
      </c>
      <c r="S13" s="58" t="s">
        <v>879</v>
      </c>
      <c r="T13" s="58" t="s">
        <v>734</v>
      </c>
      <c r="U13" s="65" t="str">
        <f t="shared" si="0"/>
        <v>Oficial de gestión documental/ Suboficial de Gestión Documental/Divisiones y brigadas / escuelas de formación / escuelas de capacitación/ comandos funcionales/ comandos de apoyo / Departamentos/ Blica  Verifica  trimestralmente el mantenimiento de sistemas de almacenamiento e instalaciones físicas (revisiones de los elementos de seguridad, rutas de evacuación, infraestructura, estantería ,sistema de redes eléctricas en los archivos de gestión y centrales) de acuerdo al Reglamento 4-01 Gestión Documental, con el fin de minimizar los riesgos asociados con la conservación del material, por medio de las medidas de seguridad y protección parametrizadas, En caso de presentar incumplimientos se realizara simulacro de emergencia aplicada al material documental,  dejando como evidencia un informe de seguimiento con su respectivo registro fotográfico y formato de mantenimiento de sistemas de almacenamiento e instalaciones físicas.</v>
      </c>
      <c r="V13" s="25" t="str">
        <f t="shared" si="1"/>
        <v>Probabilidad</v>
      </c>
      <c r="W13" s="62" t="s">
        <v>75</v>
      </c>
      <c r="X13" s="62"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0.216</v>
      </c>
      <c r="AD13" s="241"/>
      <c r="AE13" s="28">
        <f>+AC13</f>
        <v>0.216</v>
      </c>
      <c r="AF13" s="241"/>
      <c r="AG13" s="28">
        <f>IFERROR(IF(AND(V11="Impacto",V12="Impacto",V13="Impacto"),(AG12-(+AG12*Y13)),IF(V13="Impacto",(O11-(+O11*Y13)),IF(V13="Probabilidad",AG12,""))),"")</f>
        <v>0.8</v>
      </c>
      <c r="AH13" s="223"/>
      <c r="AI13" s="225"/>
      <c r="AJ13" s="29"/>
      <c r="AK13" s="64"/>
      <c r="AL13" s="58"/>
      <c r="AM13" s="58"/>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thickBot="1" x14ac:dyDescent="0.3">
      <c r="A14" s="208"/>
      <c r="B14" s="210"/>
      <c r="C14" s="213"/>
      <c r="D14" s="215"/>
      <c r="E14" s="215"/>
      <c r="F14" s="215"/>
      <c r="G14" s="232"/>
      <c r="H14" s="215"/>
      <c r="I14" s="227"/>
      <c r="J14" s="235"/>
      <c r="K14" s="237"/>
      <c r="L14" s="221"/>
      <c r="M14" s="221"/>
      <c r="N14" s="235"/>
      <c r="O14" s="237"/>
      <c r="P14" s="239"/>
      <c r="Q14" s="64"/>
      <c r="R14" s="58"/>
      <c r="S14" s="58"/>
      <c r="T14" s="58"/>
      <c r="U14" s="65" t="str">
        <f t="shared" si="0"/>
        <v xml:space="preserve">  </v>
      </c>
      <c r="V14" s="25" t="str">
        <f t="shared" si="1"/>
        <v/>
      </c>
      <c r="W14" s="62"/>
      <c r="X14" s="62"/>
      <c r="Y14" s="26" t="str">
        <f t="shared" ref="Y14" si="4">IF(AND(W14="Preventivo",X14="Automático"),"50%",IF(AND(W14="Preventivo",X14="Manual"),"40%",IF(AND(W14="Detectivo",X14="Automático"),"40%",IF(AND(W14="Detectivo",X14="Manual"),"30%",IF(AND(W14="Correctivo",X14="Automático"),"35%",IF(AND(W14="Correctivo",X14="Manual"),"25%",""))))))</f>
        <v/>
      </c>
      <c r="Z14" s="62"/>
      <c r="AA14" s="62"/>
      <c r="AB14" s="62"/>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29"/>
      <c r="AK14" s="64"/>
      <c r="AL14" s="58"/>
      <c r="AM14" s="58"/>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58"/>
      <c r="S15" s="58"/>
      <c r="T15" s="58"/>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58"/>
      <c r="S16" s="58"/>
      <c r="T16" s="58"/>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x14ac:dyDescent="0.25">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227.25" customHeight="1" x14ac:dyDescent="0.25">
      <c r="A18" s="208" t="s">
        <v>83</v>
      </c>
      <c r="B18" s="210"/>
      <c r="C18" s="213" t="s">
        <v>95</v>
      </c>
      <c r="D18" s="215" t="s">
        <v>109</v>
      </c>
      <c r="E18" s="215" t="s">
        <v>880</v>
      </c>
      <c r="F18" s="215" t="s">
        <v>881</v>
      </c>
      <c r="G18" s="232" t="str">
        <f t="shared" ref="G18" si="6">+CONCATENATE(D18," ",E18," ",F18)</f>
        <v>Posibilidad de Afectación Reputacional y Económica Por la desactualización de la normatividad de procesos, procedimientos, formatos y/o directivas. en la elaboración de documentos bajo los lineamientos emitidos por el Ejercito Nacional.</v>
      </c>
      <c r="H18" s="215" t="s">
        <v>73</v>
      </c>
      <c r="I18" s="226">
        <v>696</v>
      </c>
      <c r="J18" s="235" t="str">
        <f>IF(I18&lt;=0,"",IF(I18&lt;=3,"Muy Baja",IF(I18&lt;=34,"Baja",IF(I18&lt;=600,"Media",IF(I18&lt;=6000,"Alta","Muy Alta")))))</f>
        <v>Alta</v>
      </c>
      <c r="K18" s="237">
        <f>IF(J18="","",IF(J18="Muy Baja",0.2,IF(J18="Baja",0.4,IF(J18="Media",0.6,IF(J18="Alta",0.8,IF(J18="Muy Alta",1,))))))</f>
        <v>0.8</v>
      </c>
      <c r="L18" s="221" t="s">
        <v>92</v>
      </c>
      <c r="M18" s="221" t="str">
        <f>IF(NOT(ISERROR(MATCH(L18,'[12]Tabla Impacto'!$B$221:$B$223,0))),'[12]Tabla Impacto'!$F$223,L18)</f>
        <v xml:space="preserve">     El riesgo afecta la imagen de la entidad con algunos usuarios de relevancia frente al logro de los objetivos</v>
      </c>
      <c r="N18" s="235" t="str">
        <f>IF(OR(M18='[12]Tabla Impacto'!$C$11,M18='[12]Tabla Impacto'!$D$11),"Leve",IF(OR(M18='[12]Tabla Impacto'!$C$12,M18='[12]Tabla Impacto'!$D$12),"Menor",IF(OR(M18='[12]Tabla Impacto'!$C$13,M18='[12]Tabla Impacto'!$D$13),"Moderado",IF(OR(M18='[12]Tabla Impacto'!$C$14,M18='[12]Tabla Impacto'!$D$14),"Mayor",IF(OR(M18='[12]Tabla Impacto'!$C$15,M18='[12]Tabla Impacto'!$D$15),"Catastrófico","")))))</f>
        <v>Moderado</v>
      </c>
      <c r="O18" s="237">
        <f>IF(N18="","",IF(N18="Leve",0.2,IF(N18="Menor",0.4,IF(N18="Moderado",0.6,IF(N18="Mayor",0.8,IF(N18="Catastrófico",1,))))))</f>
        <v>0.6</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64" t="s">
        <v>179</v>
      </c>
      <c r="R18" s="57" t="s">
        <v>882</v>
      </c>
      <c r="S18" s="58" t="s">
        <v>883</v>
      </c>
      <c r="T18" s="58" t="s">
        <v>884</v>
      </c>
      <c r="U18" s="65" t="str">
        <f>+CONCATENATE(R18," ",S18," ",T18)</f>
        <v xml:space="preserve">Oficial de gestión documental /suboficial de gestión documental/ Divisiones Y Brigadas/ Escuelas de formación / comandos / departamentos / blica/ unidades del Ejército Nacional Emite mensualmente los lineamientos archivísticos basados en el acuerdo 001 de 2024 por el cual se establece el Acuerdo Único de la Función Archivística, con el fin de definir los criterios técnicos y jurídicos para su implementación en el Estado Colombiano y se fijan otras disposiciones, para la adecuada gestión documental en las unidades del Ejercito Nacional, socializando cada una de los procesos que conforman la gestión documental, En caso de presentar incumplimientos se realizara una socialización de criterios de la normatividad vigente, dejando como evidencia el Boletín y su difusión. </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78</v>
      </c>
      <c r="AB18" s="62" t="s">
        <v>79</v>
      </c>
      <c r="AC18" s="27">
        <f>IFERROR(IF(V18="Probabilidad",(K18-(+K18*Y18)),IF(V18="Impacto",K18,"")),"")</f>
        <v>0.48</v>
      </c>
      <c r="AD18" s="241" t="str">
        <f>IFERROR(LOOKUP(LOOKUP(2,1/(AC18:AC24&lt;&gt;""),AC18:AC24),'[12]Opciones Tratamiento'!$I$2:$I$6,'[12]Opciones Tratamiento'!$J$2:$J$6),"")</f>
        <v>Muy Baja</v>
      </c>
      <c r="AE18" s="26">
        <f t="shared" si="5"/>
        <v>0.48</v>
      </c>
      <c r="AF18" s="241" t="str">
        <f>IFERROR(LOOKUP(LOOKUP(2,1/(AG18:AG24&lt;&gt;""),AG18:AG24),'[12]Opciones Tratamiento'!L2:M6),"")</f>
        <v>Moderado</v>
      </c>
      <c r="AG18" s="28">
        <f>IFERROR(IF(V18="Impacto",(O18-(+O18*Y18)),IF(V18="Probabilidad",O18,"")),"")</f>
        <v>0.6</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225" t="s">
        <v>93</v>
      </c>
      <c r="AJ18" s="29"/>
      <c r="AK18" s="64" t="s">
        <v>225</v>
      </c>
      <c r="AL18" s="58" t="s">
        <v>885</v>
      </c>
      <c r="AM18" s="57" t="s">
        <v>176</v>
      </c>
      <c r="AN18" s="29"/>
      <c r="AO18" s="227" t="s">
        <v>81</v>
      </c>
      <c r="AP18" s="230" t="s">
        <v>526</v>
      </c>
      <c r="AQ18" s="230"/>
      <c r="AR18" s="231"/>
      <c r="AS18" s="23"/>
      <c r="AT18" s="23"/>
      <c r="AU18" s="23"/>
      <c r="AV18" s="23"/>
      <c r="AW18" s="23"/>
      <c r="AX18" s="23"/>
      <c r="AY18" s="23"/>
      <c r="AZ18" s="23"/>
      <c r="BA18" s="23"/>
      <c r="BB18" s="23"/>
      <c r="BC18" s="23"/>
      <c r="BD18" s="23"/>
      <c r="BE18" s="23"/>
      <c r="BF18" s="23"/>
      <c r="BG18" s="23"/>
      <c r="BH18" s="23"/>
      <c r="BI18" s="23"/>
      <c r="BJ18" s="23"/>
    </row>
    <row r="19" spans="1:62" s="24" customFormat="1" ht="179.25" customHeight="1" x14ac:dyDescent="0.25">
      <c r="A19" s="208"/>
      <c r="B19" s="210"/>
      <c r="C19" s="213"/>
      <c r="D19" s="215"/>
      <c r="E19" s="215"/>
      <c r="F19" s="215"/>
      <c r="G19" s="232"/>
      <c r="H19" s="215"/>
      <c r="I19" s="227"/>
      <c r="J19" s="235"/>
      <c r="K19" s="237"/>
      <c r="L19" s="221"/>
      <c r="M19" s="221"/>
      <c r="N19" s="235"/>
      <c r="O19" s="237"/>
      <c r="P19" s="239"/>
      <c r="Q19" s="64" t="s">
        <v>180</v>
      </c>
      <c r="R19" s="58" t="s">
        <v>886</v>
      </c>
      <c r="S19" s="58" t="s">
        <v>735</v>
      </c>
      <c r="T19" s="58" t="s">
        <v>887</v>
      </c>
      <c r="U19" s="65" t="str">
        <f>+CONCATENATE(R19," ",S19," ",T19)</f>
        <v>Oficial de gestión documental /suboficial de gestión documental/ Divisiones/ Brigadas/ Escuelas de formación / comandos / departamentos / blica/ unidades del Ejército Nacional Realiza mensualmente la socialización y/o difusión de los lineamientos y parámetros ordenados en el RGE 4-01 Gestión Documental, con el fin de dar a conocer la adecuada gestión documental en la institución, que busca estandarizar los procesos y procedimientos bajo la fundamentos archivísticos, En caso de presentar incumplimientos se realizara un taller de lectura de del reglamento 4-01,  dejando como evidencia un informe de seguimiento y pantallazo de difusión a través del Boletín emitido.</v>
      </c>
      <c r="V19" s="25" t="str">
        <f t="shared" si="1"/>
        <v>Probabilidad</v>
      </c>
      <c r="W19" s="62" t="s">
        <v>75</v>
      </c>
      <c r="X19" s="62" t="s">
        <v>76</v>
      </c>
      <c r="Y19" s="26" t="str">
        <f t="shared" ref="Y19" si="7">IF(AND(W19="Preventivo",X19="Automático"),"50%",IF(AND(W19="Preventivo",X19="Manual"),"40%",IF(AND(W19="Detectivo",X19="Automático"),"40%",IF(AND(W19="Detectivo",X19="Manual"),"30%",IF(AND(W19="Correctivo",X19="Automático"),"35%",IF(AND(W19="Correctivo",X19="Manual"),"25%",""))))))</f>
        <v>40%</v>
      </c>
      <c r="Z19" s="62" t="s">
        <v>77</v>
      </c>
      <c r="AA19" s="62" t="s">
        <v>78</v>
      </c>
      <c r="AB19" s="62" t="s">
        <v>79</v>
      </c>
      <c r="AC19" s="27">
        <f>IFERROR(IF(AND(V18="Probabilidad",V19="Probabilidad"),(AE18-(+AE18*Y19)),IF(V19="Probabilidad",(K18-(+K18*Y19)),IF(V19="Impacto",AE18,""))),"")</f>
        <v>0.28799999999999998</v>
      </c>
      <c r="AD19" s="241"/>
      <c r="AE19" s="26">
        <f t="shared" si="5"/>
        <v>0.28799999999999998</v>
      </c>
      <c r="AF19" s="241"/>
      <c r="AG19" s="28">
        <f>IFERROR(IF(AND(V18="Impacto",V19="Impacto"),(AG18-(+AG18*Y19)),IF(V19="Impacto",(O18-(+O18*Y19)),IF(V19="Probabilidad",AG18,""))),"")</f>
        <v>0.6</v>
      </c>
      <c r="AH19" s="223"/>
      <c r="AI19" s="225"/>
      <c r="AJ19" s="29"/>
      <c r="AK19" s="64"/>
      <c r="AL19" s="58"/>
      <c r="AM19" s="64"/>
      <c r="AN19" s="29"/>
      <c r="AO19" s="227"/>
      <c r="AP19" s="230"/>
      <c r="AQ19" s="230"/>
      <c r="AR19" s="231"/>
      <c r="AS19" s="23"/>
      <c r="AT19" s="23"/>
      <c r="AU19" s="23"/>
      <c r="AV19" s="23"/>
      <c r="AW19" s="23"/>
      <c r="AX19" s="23"/>
      <c r="AY19" s="23"/>
      <c r="AZ19" s="23"/>
      <c r="BA19" s="23"/>
      <c r="BB19" s="23"/>
      <c r="BC19" s="23"/>
      <c r="BD19" s="23"/>
      <c r="BE19" s="23"/>
      <c r="BF19" s="23"/>
      <c r="BG19" s="23"/>
      <c r="BH19" s="23"/>
      <c r="BI19" s="23"/>
      <c r="BJ19" s="23"/>
    </row>
    <row r="20" spans="1:62" s="24" customFormat="1" ht="206.25" customHeight="1" x14ac:dyDescent="0.25">
      <c r="A20" s="208"/>
      <c r="B20" s="210"/>
      <c r="C20" s="213"/>
      <c r="D20" s="215"/>
      <c r="E20" s="215"/>
      <c r="F20" s="215"/>
      <c r="G20" s="232"/>
      <c r="H20" s="215"/>
      <c r="I20" s="227"/>
      <c r="J20" s="235"/>
      <c r="K20" s="237"/>
      <c r="L20" s="221"/>
      <c r="M20" s="221"/>
      <c r="N20" s="235"/>
      <c r="O20" s="237"/>
      <c r="P20" s="239"/>
      <c r="Q20" s="64" t="s">
        <v>181</v>
      </c>
      <c r="R20" s="58" t="s">
        <v>886</v>
      </c>
      <c r="S20" s="58" t="s">
        <v>736</v>
      </c>
      <c r="T20" s="58" t="s">
        <v>888</v>
      </c>
      <c r="U20" s="65" t="str">
        <f t="shared" ref="U20:U24" si="8">+CONCATENATE(R20," ",S20," ",T20)</f>
        <v>Oficial de gestión documental /suboficial de gestión documental/ Divisiones/ Brigadas/ Escuelas de formación / comandos / departamentos / blica/ unidades del Ejército Nacional Verifica mensualmente el cumplimiento de los parámetros ordenados de acuerdo al Reglamento 4-01 Gestión Documental y el plan de transferencias,  con el fin de dar cumplimiento al cronograma de entrega de los archivos que ya cumplieron su tiempo de retención en los archivos de gestión, definiendo criterios para la entrega y recepción de los mismos, En caso de presentar incumplimientos se realizara reprogramación de transferencia,  dejando como evidencia el informe de seguimiento a la ejecución de las transferencias Documentales (Sabana).</v>
      </c>
      <c r="V20" s="25" t="str">
        <f t="shared" si="1"/>
        <v>Probabilidad</v>
      </c>
      <c r="W20" s="62" t="s">
        <v>75</v>
      </c>
      <c r="X20" s="62" t="s">
        <v>76</v>
      </c>
      <c r="Y20" s="26" t="str">
        <f>IF(AND(W20="Preventivo",X20="Automático"),"50%",IF(AND(W20="Preventivo",X20="Manual"),"40%",IF(AND(W20="Detectivo",X20="Automático"),"40%",IF(AND(W20="Detectivo",X20="Manual"),"30%",IF(AND(W20="Correctivo",X20="Automático"),"35%",IF(AND(W20="Correctivo",X20="Manual"),"25%",""))))))</f>
        <v>40%</v>
      </c>
      <c r="Z20" s="62" t="s">
        <v>77</v>
      </c>
      <c r="AA20" s="62" t="s">
        <v>78</v>
      </c>
      <c r="AB20" s="62" t="s">
        <v>79</v>
      </c>
      <c r="AC20" s="27">
        <f t="shared" ref="AC20:AC24" si="9">IFERROR(IF(AND(V19="Probabilidad",V20="Probabilidad"),(AE19-(+AE19*Y20)),IF(V20="Probabilidad",(K19-(+K19*Y20)),IF(V20="Impacto",AE19,""))),"")</f>
        <v>0.17279999999999998</v>
      </c>
      <c r="AD20" s="241"/>
      <c r="AE20" s="26">
        <f t="shared" si="5"/>
        <v>0.17279999999999998</v>
      </c>
      <c r="AF20" s="241"/>
      <c r="AG20" s="28">
        <f>IFERROR(IF(AND(V18="Impacto",V19="Impacto",V20="Impacto"),(AG19-(+AG19*Y20)),IF(V20="Impacto",(O18-(+O18*Y20)),IF(V20="Probabilidad",AG19,""))),"")</f>
        <v>0.6</v>
      </c>
      <c r="AH20" s="223"/>
      <c r="AI20" s="225"/>
      <c r="AJ20" s="29"/>
      <c r="AK20" s="64"/>
      <c r="AL20" s="58"/>
      <c r="AM20" s="64"/>
      <c r="AN20" s="29"/>
      <c r="AO20" s="227"/>
      <c r="AP20" s="230"/>
      <c r="AQ20" s="230"/>
      <c r="AR20" s="231"/>
      <c r="AS20" s="23"/>
      <c r="AT20" s="23"/>
      <c r="AU20" s="23"/>
      <c r="AV20" s="23"/>
      <c r="AW20" s="23"/>
      <c r="AX20" s="23"/>
      <c r="AY20" s="23"/>
      <c r="AZ20" s="23"/>
      <c r="BA20" s="23"/>
      <c r="BB20" s="23"/>
      <c r="BC20" s="23"/>
      <c r="BD20" s="23"/>
      <c r="BE20" s="23"/>
      <c r="BF20" s="23"/>
      <c r="BG20" s="23"/>
      <c r="BH20" s="23"/>
      <c r="BI20" s="23"/>
      <c r="BJ20" s="23"/>
    </row>
    <row r="21" spans="1:62" s="24" customFormat="1" ht="150"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29"/>
      <c r="AK21" s="64"/>
      <c r="AL21" s="58"/>
      <c r="AM21" s="64"/>
      <c r="AN21" s="29"/>
      <c r="AO21" s="227"/>
      <c r="AP21" s="230"/>
      <c r="AQ21" s="230"/>
      <c r="AR21" s="231"/>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29"/>
      <c r="AK22" s="64"/>
      <c r="AL22" s="58"/>
      <c r="AM22" s="64"/>
      <c r="AN22" s="29"/>
      <c r="AO22" s="227"/>
      <c r="AP22" s="230"/>
      <c r="AQ22" s="230"/>
      <c r="AR22" s="231"/>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29"/>
      <c r="AK23" s="64"/>
      <c r="AL23" s="58"/>
      <c r="AM23" s="64"/>
      <c r="AN23" s="29"/>
      <c r="AO23" s="227"/>
      <c r="AP23" s="230"/>
      <c r="AQ23" s="230"/>
      <c r="AR23" s="231"/>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30"/>
      <c r="AQ24" s="230"/>
      <c r="AR24" s="231"/>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c r="D25" s="215"/>
      <c r="E25" s="215"/>
      <c r="F25" s="215"/>
      <c r="G25" s="232" t="str">
        <f t="shared" ref="G25" si="11">+CONCATENATE(D25," ",E25," ",F25)</f>
        <v xml:space="preserve">  </v>
      </c>
      <c r="H25" s="215"/>
      <c r="I25" s="227"/>
      <c r="J25" s="235" t="str">
        <f>IF(I25&lt;=0,"",IF(I25&lt;=3,"Muy Baja",IF(I25&lt;=34,"Baja",IF(I25&lt;=600,"Media",IF(I25&lt;=6000,"Alta","Muy Alta")))))</f>
        <v/>
      </c>
      <c r="K25" s="237" t="str">
        <f>IF(J25="","",IF(J25="Muy Baja",0.2,IF(J25="Baja",0.4,IF(J25="Media",0.6,IF(J25="Alta",0.8,IF(J25="Muy Alta",1,))))))</f>
        <v/>
      </c>
      <c r="L25" s="221"/>
      <c r="M25" s="221">
        <f>IF(NOT(ISERROR(MATCH(L25,'[12]Tabla Impacto'!$B$221:$B$223,0))),'[12]Tabla Impacto'!$F$223,L25)</f>
        <v>0</v>
      </c>
      <c r="N25" s="235" t="str">
        <f>IF(OR(M25='[12]Tabla Impacto'!$C$11,M25='[12]Tabla Impacto'!$D$11),"Leve",IF(OR(M25='[12]Tabla Impacto'!$C$12,M25='[12]Tabla Impacto'!$D$12),"Menor",IF(OR(M25='[12]Tabla Impacto'!$C$13,M25='[12]Tabla Impacto'!$D$13),"Moderado",IF(OR(M25='[12]Tabla Impacto'!$C$14,M25='[12]Tabla Impacto'!$D$14),"Mayor",IF(OR(M25='[12]Tabla Impacto'!$C$15,M25='[12]Tabla Impacto'!$D$15),"Catastrófico","")))))</f>
        <v/>
      </c>
      <c r="O25" s="237" t="str">
        <f>IF(N25="","",IF(N25="Leve",0.2,IF(N25="Menor",0.4,IF(N25="Moderado",0.6,IF(N25="Mayor",0.8,IF(N25="Catastrófico",1,))))))</f>
        <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64"/>
      <c r="R25" s="58"/>
      <c r="S25" s="64"/>
      <c r="T25" s="58"/>
      <c r="U25" s="65" t="str">
        <f>+CONCATENATE(R25," ",S25," ",T25)</f>
        <v xml:space="preserve">  </v>
      </c>
      <c r="V25" s="25" t="str">
        <f t="shared" si="1"/>
        <v/>
      </c>
      <c r="W25" s="62"/>
      <c r="X25" s="62"/>
      <c r="Y25" s="26" t="str">
        <f>IF(AND(W25="Preventivo",X25="Automático"),"50%",IF(AND(W25="Preventivo",X25="Manual"),"40%",IF(AND(W25="Detectivo",X25="Automático"),"40%",IF(AND(W25="Detectivo",X25="Manual"),"30%",IF(AND(W25="Correctivo",X25="Automático"),"35%",IF(AND(W25="Correctivo",X25="Manual"),"25%",""))))))</f>
        <v/>
      </c>
      <c r="Z25" s="62"/>
      <c r="AA25" s="62"/>
      <c r="AB25" s="62"/>
      <c r="AC25" s="27" t="str">
        <f>IFERROR(IF(V25="Probabilidad",(K25-(+K25*Y25)),IF(V25="Impacto",K25,"")),"")</f>
        <v/>
      </c>
      <c r="AD25" s="241" t="str">
        <f>IFERROR(LOOKUP(LOOKUP(2,1/(AC25:AC31&lt;&gt;""),AC25:AC31),'[12]Opciones Tratamiento'!$I$2:$I$6,'[12]Opciones Tratamiento'!$J$2:$J$6),"")</f>
        <v/>
      </c>
      <c r="AE25" s="26" t="str">
        <f>+AC25</f>
        <v/>
      </c>
      <c r="AF25" s="241" t="str">
        <f>IFERROR(LOOKUP(LOOKUP(2,1/(AG25:AG31&lt;&gt;""),AG25:AG31),'[12]Opciones Tratamiento'!L2:M6),"")</f>
        <v/>
      </c>
      <c r="AG25" s="28" t="str">
        <f>IFERROR(IF(V25="Impacto",(O25-(+O25*Y25)),IF(V25="Probabilidad",O25,"")),"")</f>
        <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225"/>
      <c r="AJ25" s="29"/>
      <c r="AK25" s="64"/>
      <c r="AL25" s="58"/>
      <c r="AM25" s="64"/>
      <c r="AN25" s="29"/>
      <c r="AO25" s="227"/>
      <c r="AP25" s="243"/>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c r="R26" s="64"/>
      <c r="S26" s="64"/>
      <c r="T26" s="64"/>
      <c r="U26" s="65" t="str">
        <f>+CONCATENATE(R26," ",S26," ",T26)</f>
        <v xml:space="preserve">  </v>
      </c>
      <c r="V26" s="25" t="str">
        <f t="shared" si="1"/>
        <v/>
      </c>
      <c r="W26" s="62"/>
      <c r="X26" s="62"/>
      <c r="Y26" s="26" t="str">
        <f t="shared" ref="Y26" si="12">IF(AND(W26="Preventivo",X26="Automático"),"50%",IF(AND(W26="Preventivo",X26="Manual"),"40%",IF(AND(W26="Detectivo",X26="Automático"),"40%",IF(AND(W26="Detectivo",X26="Manual"),"30%",IF(AND(W26="Correctivo",X26="Automático"),"35%",IF(AND(W26="Correctivo",X26="Manual"),"25%",""))))))</f>
        <v/>
      </c>
      <c r="Z26" s="62"/>
      <c r="AA26" s="62"/>
      <c r="AB26" s="62"/>
      <c r="AC26" s="27" t="str">
        <f>IFERROR(IF(AND(V25="Probabilidad",V26="Probabilidad"),(AE25-(+AE25*Y26)),IF(V26="Probabilidad",(K25-(+K25*Y26)),IF(V26="Impacto",AE25,""))),"")</f>
        <v/>
      </c>
      <c r="AD26" s="241"/>
      <c r="AE26" s="26" t="str">
        <f t="shared" ref="AE26" si="13">+AC26</f>
        <v/>
      </c>
      <c r="AF26" s="241"/>
      <c r="AG26" s="28" t="str">
        <f>IFERROR(IF(AND(V25="Impacto",V26="Impacto"),(AG25-(+AG25*Y26)),IF(V26="Impacto",(O25-(+O25*Y26)),IF(V26="Probabilidad",AG25,""))),"")</f>
        <v/>
      </c>
      <c r="AH26" s="223"/>
      <c r="AI26" s="225"/>
      <c r="AJ26" s="29"/>
      <c r="AK26" s="64"/>
      <c r="AL26" s="58"/>
      <c r="AM26" s="64"/>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c r="R27" s="64"/>
      <c r="S27" s="64"/>
      <c r="T27" s="64"/>
      <c r="U27" s="65" t="str">
        <f t="shared" ref="U27:U31" si="14">+CONCATENATE(R27," ",S27," ",T27)</f>
        <v xml:space="preserve">  </v>
      </c>
      <c r="V27" s="25" t="str">
        <f t="shared" si="1"/>
        <v/>
      </c>
      <c r="W27" s="62"/>
      <c r="X27" s="62"/>
      <c r="Y27" s="26" t="str">
        <f>IF(AND(W27="Preventivo",X27="Automático"),"50%",IF(AND(W27="Preventivo",X27="Manual"),"40%",IF(AND(W27="Detectivo",X27="Automático"),"40%",IF(AND(W27="Detectivo",X27="Manual"),"30%",IF(AND(W27="Correctivo",X27="Automático"),"35%",IF(AND(W27="Correctivo",X27="Manual"),"25%",""))))))</f>
        <v/>
      </c>
      <c r="Z27" s="62"/>
      <c r="AA27" s="62"/>
      <c r="AB27" s="62"/>
      <c r="AC27" s="27" t="str">
        <f t="shared" ref="AC27:AC31" si="15">IFERROR(IF(AND(V26="Probabilidad",V27="Probabilidad"),(AE26-(+AE26*Y27)),IF(V27="Probabilidad",(K26-(+K26*Y27)),IF(V27="Impacto",AE26,""))),"")</f>
        <v/>
      </c>
      <c r="AD27" s="241"/>
      <c r="AE27" s="26" t="str">
        <f>+AC27</f>
        <v/>
      </c>
      <c r="AF27" s="241"/>
      <c r="AG27" s="28" t="str">
        <f>IFERROR(IF(AND(V25="Impacto",V26="Impacto",V27="Impacto"),(AG26-(+AG26*Y27)),IF(V27="Impacto",(O25-(+O25*Y27)),IF(V27="Probabilidad",AG26,""))),"")</f>
        <v/>
      </c>
      <c r="AH27" s="223"/>
      <c r="AI27" s="225"/>
      <c r="AJ27" s="29"/>
      <c r="AK27" s="64"/>
      <c r="AL27" s="58"/>
      <c r="AM27" s="64"/>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64"/>
      <c r="S28" s="64"/>
      <c r="T28" s="64"/>
      <c r="U28" s="65" t="str">
        <f t="shared" si="14"/>
        <v xml:space="preserve">  </v>
      </c>
      <c r="V28" s="25" t="str">
        <f t="shared" si="1"/>
        <v/>
      </c>
      <c r="W28" s="62"/>
      <c r="X28" s="62"/>
      <c r="Y28" s="26" t="str">
        <f t="shared" ref="Y28" si="16">IF(AND(W28="Preventivo",X28="Automático"),"50%",IF(AND(W28="Preventivo",X28="Manual"),"40%",IF(AND(W28="Detectivo",X28="Automático"),"40%",IF(AND(W28="Detectivo",X28="Manual"),"30%",IF(AND(W28="Correctivo",X28="Automático"),"35%",IF(AND(W28="Correctivo",X28="Manual"),"25%",""))))))</f>
        <v/>
      </c>
      <c r="Z28" s="62"/>
      <c r="AA28" s="62"/>
      <c r="AB28" s="62"/>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64"/>
      <c r="AL28" s="58"/>
      <c r="AM28" s="64"/>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IF(NOT(ISERROR(MATCH(L32,'[12]Tabla Impacto'!$B$221:$B$223,0))),'[12]Tabla Impacto'!$F$223,L32)</f>
        <v>0</v>
      </c>
      <c r="N32" s="235" t="str">
        <f>IF(OR(M32='[12]Tabla Impacto'!$C$11,M32='[12]Tabla Impacto'!$D$11),"Leve",IF(OR(M32='[12]Tabla Impacto'!$C$12,M32='[12]Tabla Impacto'!$D$12),"Menor",IF(OR(M32='[12]Tabla Impacto'!$C$13,M32='[12]Tabla Impacto'!$D$13),"Moderado",IF(OR(M32='[12]Tabla Impacto'!$C$14,M32='[12]Tabla Impacto'!$D$14),"Mayor",IF(OR(M32='[12]Tabla Impacto'!$C$15,M32='[12]Tabla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64"/>
      <c r="T32" s="58"/>
      <c r="U32" s="65" t="str">
        <f>+CONCATENATE(R32," ",S32," ",T32)</f>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IFERROR(LOOKUP(LOOKUP(2,1/(AC32:AC38&lt;&gt;""),AC32:AC38),'[12]Opciones Tratamiento'!$I$2:$I$6,'[12]Opciones Tratamiento'!$J$2:$J$6),"")</f>
        <v/>
      </c>
      <c r="AE32" s="26" t="str">
        <f>+AC32</f>
        <v/>
      </c>
      <c r="AF32" s="241" t="str">
        <f>IFERROR(LOOKUP(LOOKUP(2,1/(AG32:AG38&lt;&gt;""),AG32:AG38),'[12]Opciones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29"/>
      <c r="AK32" s="64"/>
      <c r="AL32" s="58"/>
      <c r="AM32" s="64"/>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64"/>
      <c r="S33" s="64"/>
      <c r="T33" s="64"/>
      <c r="U33" s="65" t="str">
        <f>+CONCATENATE(R33," ",S33," ",T33)</f>
        <v xml:space="preserve">  </v>
      </c>
      <c r="V33" s="25" t="str">
        <f t="shared" si="1"/>
        <v/>
      </c>
      <c r="W33" s="62"/>
      <c r="X33" s="62"/>
      <c r="Y33" s="26" t="str">
        <f t="shared" ref="Y33" si="19">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29"/>
      <c r="AK33" s="64"/>
      <c r="AL33" s="58"/>
      <c r="AM33" s="64"/>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64"/>
      <c r="S34" s="64"/>
      <c r="T34" s="64"/>
      <c r="U34" s="65" t="str">
        <f t="shared" ref="U34:U38" si="21">+CONCATENATE(R34," ",S34," ",T34)</f>
        <v xml:space="preserve">  </v>
      </c>
      <c r="V34" s="25" t="str">
        <f t="shared" si="1"/>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29"/>
      <c r="AK34" s="64"/>
      <c r="AL34" s="58"/>
      <c r="AM34" s="64"/>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64"/>
      <c r="AL35" s="58"/>
      <c r="AM35" s="64"/>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IF(NOT(ISERROR(MATCH(L39,'[12]Tabla Impacto'!$B$221:$B$223,0))),'[12]Tabla Impacto'!$F$223,L39)</f>
        <v>0</v>
      </c>
      <c r="N39" s="235" t="str">
        <f>IF(OR(M39='[12]Tabla Impacto'!$C$11,M39='[12]Tabla Impacto'!$D$11),"Leve",IF(OR(M39='[12]Tabla Impacto'!$C$12,M39='[12]Tabla Impacto'!$D$12),"Menor",IF(OR(M39='[12]Tabla Impacto'!$C$13,M39='[12]Tabla Impacto'!$D$13),"Moderado",IF(OR(M39='[12]Tabla Impacto'!$C$14,M39='[12]Tabla Impacto'!$D$14),"Mayor",IF(OR(M39='[12]Tabla Impacto'!$C$15,M39='[12]Tabla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IFERROR(LOOKUP(LOOKUP(2,1/(AC39:AC45&lt;&gt;""),AC39:AC45),'[12]Opciones Tratamiento'!$I$2:$I$6,'[12]Opciones Tratamiento'!$J$2:$J$6),"")</f>
        <v/>
      </c>
      <c r="AE39" s="26" t="str">
        <f>+AC39</f>
        <v/>
      </c>
      <c r="AF39" s="241" t="str">
        <f>IFERROR(LOOKUP(LOOKUP(2,1/(AG39:AG45&lt;&gt;""),AG39:AG45),'[12]Opciones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64"/>
      <c r="AL39" s="58"/>
      <c r="AM39" s="64"/>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64"/>
      <c r="AL40" s="58"/>
      <c r="AM40" s="64"/>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64"/>
      <c r="AL41" s="58"/>
      <c r="AM41" s="64"/>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IF(NOT(ISERROR(MATCH(L46,'[12]Tabla Impacto'!$B$221:$B$223,0))),'[12]Tabla Impacto'!$F$223,L46)</f>
        <v>0</v>
      </c>
      <c r="N46" s="235" t="str">
        <f>IF(OR(M46='[12]Tabla Impacto'!$C$11,M46='[12]Tabla Impacto'!$D$11),"Leve",IF(OR(M46='[12]Tabla Impacto'!$C$12,M46='[12]Tabla Impacto'!$D$12),"Menor",IF(OR(M46='[12]Tabla Impacto'!$C$13,M46='[12]Tabla Impacto'!$D$13),"Moderado",IF(OR(M46='[12]Tabla Impacto'!$C$14,M46='[12]Tabla Impacto'!$D$14),"Mayor",IF(OR(M46='[12]Tabla Impacto'!$C$15,M46='[12]Tabla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IFERROR(LOOKUP(LOOKUP(2,1/(AC46:AC52&lt;&gt;""),AC46:AC52),'[12]Opciones Tratamiento'!$I$2:$I$6,'[12]Opciones Tratamiento'!$J$2:$J$6),"")</f>
        <v/>
      </c>
      <c r="AE46" s="26" t="str">
        <f>+AC46</f>
        <v/>
      </c>
      <c r="AF46" s="241" t="str">
        <f>IFERROR(LOOKUP(LOOKUP(2,1/(AG46:AG52&lt;&gt;""),AG46:AG52),'[12]Opciones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64"/>
      <c r="AL46" s="58"/>
      <c r="AM46" s="64"/>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64"/>
      <c r="AL47" s="58"/>
      <c r="AM47" s="64"/>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64"/>
      <c r="AL48" s="58"/>
      <c r="AM48" s="64"/>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IF(NOT(ISERROR(MATCH(L53,'[12]Tabla Impacto'!$B$221:$B$223,0))),'[12]Tabla Impacto'!$F$223,L53)</f>
        <v>0</v>
      </c>
      <c r="N53" s="235" t="str">
        <f>IF(OR(M53='[12]Tabla Impacto'!$C$11,M53='[12]Tabla Impacto'!$D$11),"Leve",IF(OR(M53='[12]Tabla Impacto'!$C$12,M53='[12]Tabla Impacto'!$D$12),"Menor",IF(OR(M53='[12]Tabla Impacto'!$C$13,M53='[12]Tabla Impacto'!$D$13),"Moderado",IF(OR(M53='[12]Tabla Impacto'!$C$14,M53='[12]Tabla Impacto'!$D$14),"Mayor",IF(OR(M53='[12]Tabla Impacto'!$C$15,M53='[12]Tabla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IFERROR(LOOKUP(LOOKUP(2,1/(AC53:AC59&lt;&gt;""),AC53:AC59),'[12]Opciones Tratamiento'!$I$2:$I$6,'[12]Opciones Tratamiento'!$J$2:$J$6),"")</f>
        <v/>
      </c>
      <c r="AE53" s="26" t="str">
        <f>+AC53</f>
        <v/>
      </c>
      <c r="AF53" s="241" t="str">
        <f>IFERROR(LOOKUP(LOOKUP(2,1/(AG53:AG59&lt;&gt;""),AG53:AG59),'[12]Opciones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IF(NOT(ISERROR(MATCH(L60,'[12]Tabla Impacto'!$B$221:$B$223,0))),'[12]Tabla Impacto'!$F$223,L60)</f>
        <v>0</v>
      </c>
      <c r="N60" s="235" t="str">
        <f>IF(OR(M60='[12]Tabla Impacto'!$C$11,M60='[12]Tabla Impacto'!$D$11),"Leve",IF(OR(M60='[12]Tabla Impacto'!$C$12,M60='[12]Tabla Impacto'!$D$12),"Menor",IF(OR(M60='[12]Tabla Impacto'!$C$13,M60='[12]Tabla Impacto'!$D$13),"Moderado",IF(OR(M60='[12]Tabla Impacto'!$C$14,M60='[12]Tabla Impacto'!$D$14),"Mayor",IF(OR(M60='[12]Tabla Impacto'!$C$15,M60='[12]Tabla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IFERROR(LOOKUP(LOOKUP(2,1/(AC60:AC66&lt;&gt;""),AC60:AC66),'[12]Opciones Tratamiento'!$I$2:$I$6,'[12]Opciones Tratamiento'!$J$2:$J$6),"")</f>
        <v/>
      </c>
      <c r="AE60" s="26" t="str">
        <f>+AC60</f>
        <v/>
      </c>
      <c r="AF60" s="241" t="str">
        <f>IFERROR(LOOKUP(LOOKUP(2,1/(AG60:AG66&lt;&gt;""),AG60:AG66),'[12]Opciones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29"/>
      <c r="AK64" s="64"/>
      <c r="AL64" s="58"/>
      <c r="AM64" s="64"/>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idden="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7.25" hidden="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64.5" hidden="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IF(NOT(ISERROR(MATCH(L67,'[12]Tabla Impacto'!$B$221:$B$223,0))),'[12]Tabla Impacto'!$F$223,L67)</f>
        <v>0</v>
      </c>
      <c r="N67" s="235" t="str">
        <f>IF(OR(M67='[12]Tabla Impacto'!$C$11,M67='[12]Tabla Impacto'!$D$11),"Leve",IF(OR(M67='[12]Tabla Impacto'!$C$12,M67='[12]Tabla Impacto'!$D$12),"Menor",IF(OR(M67='[12]Tabla Impacto'!$C$13,M67='[12]Tabla Impacto'!$D$13),"Moderado",IF(OR(M67='[12]Tabla Impacto'!$C$14,M67='[12]Tabla Impacto'!$D$14),"Mayor",IF(OR(M67='[12]Tabla Impacto'!$C$15,M67='[12]Tabla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IFERROR(LOOKUP(LOOKUP(2,1/(AC67:AC73&lt;&gt;""),AC67:AC73),'[12]Opciones Tratamiento'!$I$2:$I$6,'[12]Opciones Tratamiento'!$J$2:$J$6),"")</f>
        <v/>
      </c>
      <c r="AE67" s="26" t="str">
        <f>+AC67</f>
        <v/>
      </c>
      <c r="AF67" s="241" t="str">
        <f>IFERROR(LOOKUP(LOOKUP(2,1/(AG67:AG73&lt;&gt;""),AG67:AG73),'[12]Opciones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idden="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idden="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idden="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idden="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29"/>
      <c r="AK71" s="64"/>
      <c r="AL71" s="58"/>
      <c r="AM71" s="64"/>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idden="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7.25" hidden="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idden="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IF(NOT(ISERROR(MATCH(L74,'[12]Tabla Impacto'!$B$221:$B$223,0))),'[12]Tabla Impacto'!$F$223,L74)</f>
        <v>0</v>
      </c>
      <c r="N74" s="235" t="str">
        <f>IF(OR(M74='[12]Tabla Impacto'!$C$11,M74='[12]Tabla Impacto'!$D$11),"Leve",IF(OR(M74='[12]Tabla Impacto'!$C$12,M74='[12]Tabla Impacto'!$D$12),"Menor",IF(OR(M74='[12]Tabla Impacto'!$C$13,M74='[12]Tabla Impacto'!$D$13),"Moderado",IF(OR(M74='[12]Tabla Impacto'!$C$14,M74='[12]Tabla Impacto'!$D$14),"Mayor",IF(OR(M74='[12]Tabla Impacto'!$C$15,M74='[12]Tabla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IFERROR(LOOKUP(LOOKUP(2,1/(AC74:AC80&lt;&gt;""),AC74:AC80),'[12]Opciones Tratamiento'!$I$2:$I$6,'[12]Opciones Tratamiento'!$J$2:$J$6),"")</f>
        <v/>
      </c>
      <c r="AE74" s="26" t="str">
        <f>+AC74</f>
        <v/>
      </c>
      <c r="AF74" s="241" t="str">
        <f>IFERROR(LOOKUP(LOOKUP(2,1/(AG74:AG80&lt;&gt;""),AG74:AG80),'[12]Opciones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idden="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64"/>
      <c r="AL75" s="58"/>
      <c r="AM75" s="64"/>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idden="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idden="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64"/>
      <c r="AL77" s="58"/>
      <c r="AM77" s="64"/>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idden="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29"/>
      <c r="AK78" s="64"/>
      <c r="AL78" s="58"/>
      <c r="AM78" s="64"/>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idden="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29"/>
      <c r="AK79" s="64"/>
      <c r="AL79" s="58"/>
      <c r="AM79" s="64"/>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3.7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VHCqioEC9zVu1h56/T5zi4n4o44yWqZ0egIFYwle8fJSevfsZ8pF5cmX+WTJI6TXgstQqrPEk386WF+1xFWHZQ==" saltValue="IZLgyyDnSnUn6BSyxmsWfg=="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2319" priority="281" operator="equal">
      <formula>"Muy Alta"</formula>
    </cfRule>
    <cfRule type="cellIs" dxfId="2318" priority="282" operator="equal">
      <formula>"Alta"</formula>
    </cfRule>
    <cfRule type="cellIs" dxfId="2317" priority="283" operator="equal">
      <formula>"Media"</formula>
    </cfRule>
    <cfRule type="cellIs" dxfId="2316" priority="284" operator="equal">
      <formula>"Baja"</formula>
    </cfRule>
    <cfRule type="cellIs" dxfId="2315" priority="285" operator="equal">
      <formula>"Muy Baja"</formula>
    </cfRule>
  </conditionalFormatting>
  <conditionalFormatting sqref="J18">
    <cfRule type="cellIs" dxfId="2314" priority="252" operator="equal">
      <formula>"Muy Alta"</formula>
    </cfRule>
    <cfRule type="cellIs" dxfId="2313" priority="253" operator="equal">
      <formula>"Alta"</formula>
    </cfRule>
    <cfRule type="cellIs" dxfId="2312" priority="254" operator="equal">
      <formula>"Media"</formula>
    </cfRule>
    <cfRule type="cellIs" dxfId="2311" priority="255" operator="equal">
      <formula>"Baja"</formula>
    </cfRule>
    <cfRule type="cellIs" dxfId="2310" priority="256" operator="equal">
      <formula>"Muy Baja"</formula>
    </cfRule>
  </conditionalFormatting>
  <conditionalFormatting sqref="J25">
    <cfRule type="cellIs" dxfId="2309" priority="223" operator="equal">
      <formula>"Muy Alta"</formula>
    </cfRule>
    <cfRule type="cellIs" dxfId="2308" priority="224" operator="equal">
      <formula>"Alta"</formula>
    </cfRule>
    <cfRule type="cellIs" dxfId="2307" priority="225" operator="equal">
      <formula>"Media"</formula>
    </cfRule>
    <cfRule type="cellIs" dxfId="2306" priority="226" operator="equal">
      <formula>"Baja"</formula>
    </cfRule>
    <cfRule type="cellIs" dxfId="2305" priority="227" operator="equal">
      <formula>"Muy Baja"</formula>
    </cfRule>
  </conditionalFormatting>
  <conditionalFormatting sqref="J32">
    <cfRule type="cellIs" dxfId="2304" priority="194" operator="equal">
      <formula>"Muy Alta"</formula>
    </cfRule>
    <cfRule type="cellIs" dxfId="2303" priority="195" operator="equal">
      <formula>"Alta"</formula>
    </cfRule>
    <cfRule type="cellIs" dxfId="2302" priority="196" operator="equal">
      <formula>"Media"</formula>
    </cfRule>
    <cfRule type="cellIs" dxfId="2301" priority="197" operator="equal">
      <formula>"Baja"</formula>
    </cfRule>
    <cfRule type="cellIs" dxfId="2300" priority="198" operator="equal">
      <formula>"Muy Baja"</formula>
    </cfRule>
  </conditionalFormatting>
  <conditionalFormatting sqref="J39">
    <cfRule type="cellIs" dxfId="2299" priority="165" operator="equal">
      <formula>"Muy Alta"</formula>
    </cfRule>
    <cfRule type="cellIs" dxfId="2298" priority="166" operator="equal">
      <formula>"Alta"</formula>
    </cfRule>
    <cfRule type="cellIs" dxfId="2297" priority="167" operator="equal">
      <formula>"Media"</formula>
    </cfRule>
    <cfRule type="cellIs" dxfId="2296" priority="168" operator="equal">
      <formula>"Baja"</formula>
    </cfRule>
    <cfRule type="cellIs" dxfId="2295" priority="169" operator="equal">
      <formula>"Muy Baja"</formula>
    </cfRule>
  </conditionalFormatting>
  <conditionalFormatting sqref="J46">
    <cfRule type="cellIs" dxfId="2294" priority="136" operator="equal">
      <formula>"Muy Alta"</formula>
    </cfRule>
    <cfRule type="cellIs" dxfId="2293" priority="137" operator="equal">
      <formula>"Alta"</formula>
    </cfRule>
    <cfRule type="cellIs" dxfId="2292" priority="138" operator="equal">
      <formula>"Media"</formula>
    </cfRule>
    <cfRule type="cellIs" dxfId="2291" priority="139" operator="equal">
      <formula>"Baja"</formula>
    </cfRule>
    <cfRule type="cellIs" dxfId="2290" priority="140" operator="equal">
      <formula>"Muy Baja"</formula>
    </cfRule>
  </conditionalFormatting>
  <conditionalFormatting sqref="J53">
    <cfRule type="cellIs" dxfId="2289" priority="107" operator="equal">
      <formula>"Muy Alta"</formula>
    </cfRule>
    <cfRule type="cellIs" dxfId="2288" priority="108" operator="equal">
      <formula>"Alta"</formula>
    </cfRule>
    <cfRule type="cellIs" dxfId="2287" priority="109" operator="equal">
      <formula>"Media"</formula>
    </cfRule>
    <cfRule type="cellIs" dxfId="2286" priority="110" operator="equal">
      <formula>"Baja"</formula>
    </cfRule>
    <cfRule type="cellIs" dxfId="2285" priority="111" operator="equal">
      <formula>"Muy Baja"</formula>
    </cfRule>
  </conditionalFormatting>
  <conditionalFormatting sqref="J60">
    <cfRule type="cellIs" dxfId="2284" priority="78" operator="equal">
      <formula>"Muy Alta"</formula>
    </cfRule>
    <cfRule type="cellIs" dxfId="2283" priority="79" operator="equal">
      <formula>"Alta"</formula>
    </cfRule>
    <cfRule type="cellIs" dxfId="2282" priority="80" operator="equal">
      <formula>"Media"</formula>
    </cfRule>
    <cfRule type="cellIs" dxfId="2281" priority="81" operator="equal">
      <formula>"Baja"</formula>
    </cfRule>
    <cfRule type="cellIs" dxfId="2280" priority="82" operator="equal">
      <formula>"Muy Baja"</formula>
    </cfRule>
  </conditionalFormatting>
  <conditionalFormatting sqref="M11">
    <cfRule type="containsText" dxfId="2279" priority="262" operator="containsText" text="❌">
      <formula>NOT(ISERROR(SEARCH("❌",M11)))</formula>
    </cfRule>
  </conditionalFormatting>
  <conditionalFormatting sqref="M18">
    <cfRule type="containsText" dxfId="2278" priority="233" operator="containsText" text="❌">
      <formula>NOT(ISERROR(SEARCH("❌",M18)))</formula>
    </cfRule>
  </conditionalFormatting>
  <conditionalFormatting sqref="M25">
    <cfRule type="containsText" dxfId="2277" priority="204" operator="containsText" text="❌">
      <formula>NOT(ISERROR(SEARCH("❌",M25)))</formula>
    </cfRule>
  </conditionalFormatting>
  <conditionalFormatting sqref="M32">
    <cfRule type="containsText" dxfId="2276" priority="175" operator="containsText" text="❌">
      <formula>NOT(ISERROR(SEARCH("❌",M32)))</formula>
    </cfRule>
  </conditionalFormatting>
  <conditionalFormatting sqref="M39">
    <cfRule type="containsText" dxfId="2275" priority="146" operator="containsText" text="❌">
      <formula>NOT(ISERROR(SEARCH("❌",M39)))</formula>
    </cfRule>
  </conditionalFormatting>
  <conditionalFormatting sqref="M46">
    <cfRule type="containsText" dxfId="2274" priority="117" operator="containsText" text="❌">
      <formula>NOT(ISERROR(SEARCH("❌",M46)))</formula>
    </cfRule>
  </conditionalFormatting>
  <conditionalFormatting sqref="M53">
    <cfRule type="containsText" dxfId="2273" priority="88" operator="containsText" text="❌">
      <formula>NOT(ISERROR(SEARCH("❌",M53)))</formula>
    </cfRule>
  </conditionalFormatting>
  <conditionalFormatting sqref="M60">
    <cfRule type="containsText" dxfId="2272" priority="59" operator="containsText" text="❌">
      <formula>NOT(ISERROR(SEARCH("❌",M60)))</formula>
    </cfRule>
  </conditionalFormatting>
  <conditionalFormatting sqref="N11">
    <cfRule type="cellIs" dxfId="2271" priority="286" operator="equal">
      <formula>"Catastrófico"</formula>
    </cfRule>
    <cfRule type="cellIs" dxfId="2270" priority="287" operator="equal">
      <formula>"Mayor"</formula>
    </cfRule>
    <cfRule type="cellIs" dxfId="2269" priority="288" operator="equal">
      <formula>"Moderado"</formula>
    </cfRule>
    <cfRule type="cellIs" dxfId="2268" priority="289" operator="equal">
      <formula>"Menor"</formula>
    </cfRule>
    <cfRule type="cellIs" dxfId="2267" priority="290" operator="equal">
      <formula>"Leve"</formula>
    </cfRule>
  </conditionalFormatting>
  <conditionalFormatting sqref="N18">
    <cfRule type="cellIs" dxfId="2266" priority="257" operator="equal">
      <formula>"Catastrófico"</formula>
    </cfRule>
    <cfRule type="cellIs" dxfId="2265" priority="258" operator="equal">
      <formula>"Mayor"</formula>
    </cfRule>
    <cfRule type="cellIs" dxfId="2264" priority="259" operator="equal">
      <formula>"Moderado"</formula>
    </cfRule>
    <cfRule type="cellIs" dxfId="2263" priority="260" operator="equal">
      <formula>"Menor"</formula>
    </cfRule>
    <cfRule type="cellIs" dxfId="2262" priority="261" operator="equal">
      <formula>"Leve"</formula>
    </cfRule>
  </conditionalFormatting>
  <conditionalFormatting sqref="N25">
    <cfRule type="cellIs" dxfId="2261" priority="228" operator="equal">
      <formula>"Catastrófico"</formula>
    </cfRule>
    <cfRule type="cellIs" dxfId="2260" priority="229" operator="equal">
      <formula>"Mayor"</formula>
    </cfRule>
    <cfRule type="cellIs" dxfId="2259" priority="230" operator="equal">
      <formula>"Moderado"</formula>
    </cfRule>
    <cfRule type="cellIs" dxfId="2258" priority="231" operator="equal">
      <formula>"Menor"</formula>
    </cfRule>
    <cfRule type="cellIs" dxfId="2257" priority="232" operator="equal">
      <formula>"Leve"</formula>
    </cfRule>
  </conditionalFormatting>
  <conditionalFormatting sqref="N32">
    <cfRule type="cellIs" dxfId="2256" priority="199" operator="equal">
      <formula>"Catastrófico"</formula>
    </cfRule>
    <cfRule type="cellIs" dxfId="2255" priority="200" operator="equal">
      <formula>"Mayor"</formula>
    </cfRule>
    <cfRule type="cellIs" dxfId="2254" priority="201" operator="equal">
      <formula>"Moderado"</formula>
    </cfRule>
    <cfRule type="cellIs" dxfId="2253" priority="202" operator="equal">
      <formula>"Menor"</formula>
    </cfRule>
    <cfRule type="cellIs" dxfId="2252" priority="203" operator="equal">
      <formula>"Leve"</formula>
    </cfRule>
  </conditionalFormatting>
  <conditionalFormatting sqref="N39">
    <cfRule type="cellIs" dxfId="2251" priority="170" operator="equal">
      <formula>"Catastrófico"</formula>
    </cfRule>
    <cfRule type="cellIs" dxfId="2250" priority="171" operator="equal">
      <formula>"Mayor"</formula>
    </cfRule>
    <cfRule type="cellIs" dxfId="2249" priority="172" operator="equal">
      <formula>"Moderado"</formula>
    </cfRule>
    <cfRule type="cellIs" dxfId="2248" priority="173" operator="equal">
      <formula>"Menor"</formula>
    </cfRule>
    <cfRule type="cellIs" dxfId="2247" priority="174" operator="equal">
      <formula>"Leve"</formula>
    </cfRule>
  </conditionalFormatting>
  <conditionalFormatting sqref="N46">
    <cfRule type="cellIs" dxfId="2246" priority="141" operator="equal">
      <formula>"Catastrófico"</formula>
    </cfRule>
    <cfRule type="cellIs" dxfId="2245" priority="142" operator="equal">
      <formula>"Mayor"</formula>
    </cfRule>
    <cfRule type="cellIs" dxfId="2244" priority="143" operator="equal">
      <formula>"Moderado"</formula>
    </cfRule>
    <cfRule type="cellIs" dxfId="2243" priority="144" operator="equal">
      <formula>"Menor"</formula>
    </cfRule>
    <cfRule type="cellIs" dxfId="2242" priority="145" operator="equal">
      <formula>"Leve"</formula>
    </cfRule>
  </conditionalFormatting>
  <conditionalFormatting sqref="N53">
    <cfRule type="cellIs" dxfId="2241" priority="112" operator="equal">
      <formula>"Catastrófico"</formula>
    </cfRule>
    <cfRule type="cellIs" dxfId="2240" priority="113" operator="equal">
      <formula>"Mayor"</formula>
    </cfRule>
    <cfRule type="cellIs" dxfId="2239" priority="114" operator="equal">
      <formula>"Moderado"</formula>
    </cfRule>
    <cfRule type="cellIs" dxfId="2238" priority="115" operator="equal">
      <formula>"Menor"</formula>
    </cfRule>
    <cfRule type="cellIs" dxfId="2237" priority="116" operator="equal">
      <formula>"Leve"</formula>
    </cfRule>
  </conditionalFormatting>
  <conditionalFormatting sqref="N60">
    <cfRule type="cellIs" dxfId="2236" priority="83" operator="equal">
      <formula>"Catastrófico"</formula>
    </cfRule>
    <cfRule type="cellIs" dxfId="2235" priority="84" operator="equal">
      <formula>"Mayor"</formula>
    </cfRule>
    <cfRule type="cellIs" dxfId="2234" priority="85" operator="equal">
      <formula>"Moderado"</formula>
    </cfRule>
    <cfRule type="cellIs" dxfId="2233" priority="86" operator="equal">
      <formula>"Menor"</formula>
    </cfRule>
    <cfRule type="cellIs" dxfId="2232" priority="87" operator="equal">
      <formula>"Leve"</formula>
    </cfRule>
  </conditionalFormatting>
  <conditionalFormatting sqref="P11">
    <cfRule type="cellIs" dxfId="2231" priority="277" operator="equal">
      <formula>"Extremo"</formula>
    </cfRule>
    <cfRule type="cellIs" dxfId="2230" priority="278" operator="equal">
      <formula>"Alto"</formula>
    </cfRule>
    <cfRule type="cellIs" dxfId="2229" priority="279" operator="equal">
      <formula>"Moderado"</formula>
    </cfRule>
    <cfRule type="cellIs" dxfId="2228" priority="280" operator="equal">
      <formula>"Bajo"</formula>
    </cfRule>
  </conditionalFormatting>
  <conditionalFormatting sqref="P18">
    <cfRule type="cellIs" dxfId="2227" priority="248" operator="equal">
      <formula>"Extremo"</formula>
    </cfRule>
    <cfRule type="cellIs" dxfId="2226" priority="249" operator="equal">
      <formula>"Alto"</formula>
    </cfRule>
    <cfRule type="cellIs" dxfId="2225" priority="250" operator="equal">
      <formula>"Moderado"</formula>
    </cfRule>
    <cfRule type="cellIs" dxfId="2224" priority="251" operator="equal">
      <formula>"Bajo"</formula>
    </cfRule>
  </conditionalFormatting>
  <conditionalFormatting sqref="P25">
    <cfRule type="cellIs" dxfId="2223" priority="219" operator="equal">
      <formula>"Extremo"</formula>
    </cfRule>
    <cfRule type="cellIs" dxfId="2222" priority="220" operator="equal">
      <formula>"Alto"</formula>
    </cfRule>
    <cfRule type="cellIs" dxfId="2221" priority="221" operator="equal">
      <formula>"Moderado"</formula>
    </cfRule>
    <cfRule type="cellIs" dxfId="2220" priority="222" operator="equal">
      <formula>"Bajo"</formula>
    </cfRule>
  </conditionalFormatting>
  <conditionalFormatting sqref="P32">
    <cfRule type="cellIs" dxfId="2219" priority="190" operator="equal">
      <formula>"Extremo"</formula>
    </cfRule>
    <cfRule type="cellIs" dxfId="2218" priority="191" operator="equal">
      <formula>"Alto"</formula>
    </cfRule>
    <cfRule type="cellIs" dxfId="2217" priority="192" operator="equal">
      <formula>"Moderado"</formula>
    </cfRule>
    <cfRule type="cellIs" dxfId="2216" priority="193" operator="equal">
      <formula>"Bajo"</formula>
    </cfRule>
  </conditionalFormatting>
  <conditionalFormatting sqref="P39">
    <cfRule type="cellIs" dxfId="2215" priority="161" operator="equal">
      <formula>"Extremo"</formula>
    </cfRule>
    <cfRule type="cellIs" dxfId="2214" priority="162" operator="equal">
      <formula>"Alto"</formula>
    </cfRule>
    <cfRule type="cellIs" dxfId="2213" priority="163" operator="equal">
      <formula>"Moderado"</formula>
    </cfRule>
    <cfRule type="cellIs" dxfId="2212" priority="164" operator="equal">
      <formula>"Bajo"</formula>
    </cfRule>
  </conditionalFormatting>
  <conditionalFormatting sqref="P46">
    <cfRule type="cellIs" dxfId="2211" priority="132" operator="equal">
      <formula>"Extremo"</formula>
    </cfRule>
    <cfRule type="cellIs" dxfId="2210" priority="133" operator="equal">
      <formula>"Alto"</formula>
    </cfRule>
    <cfRule type="cellIs" dxfId="2209" priority="134" operator="equal">
      <formula>"Moderado"</formula>
    </cfRule>
    <cfRule type="cellIs" dxfId="2208" priority="135" operator="equal">
      <formula>"Bajo"</formula>
    </cfRule>
  </conditionalFormatting>
  <conditionalFormatting sqref="P53">
    <cfRule type="cellIs" dxfId="2207" priority="103" operator="equal">
      <formula>"Extremo"</formula>
    </cfRule>
    <cfRule type="cellIs" dxfId="2206" priority="104" operator="equal">
      <formula>"Alto"</formula>
    </cfRule>
    <cfRule type="cellIs" dxfId="2205" priority="105" operator="equal">
      <formula>"Moderado"</formula>
    </cfRule>
    <cfRule type="cellIs" dxfId="2204" priority="106" operator="equal">
      <formula>"Bajo"</formula>
    </cfRule>
  </conditionalFormatting>
  <conditionalFormatting sqref="P60">
    <cfRule type="cellIs" dxfId="2203" priority="74" operator="equal">
      <formula>"Extremo"</formula>
    </cfRule>
    <cfRule type="cellIs" dxfId="2202" priority="75" operator="equal">
      <formula>"Alto"</formula>
    </cfRule>
    <cfRule type="cellIs" dxfId="2201" priority="76" operator="equal">
      <formula>"Moderado"</formula>
    </cfRule>
    <cfRule type="cellIs" dxfId="2200" priority="77" operator="equal">
      <formula>"Bajo"</formula>
    </cfRule>
  </conditionalFormatting>
  <conditionalFormatting sqref="AD11">
    <cfRule type="cellIs" dxfId="2199" priority="272" operator="equal">
      <formula>"Muy Alta"</formula>
    </cfRule>
    <cfRule type="cellIs" dxfId="2198" priority="273" operator="equal">
      <formula>"Alta"</formula>
    </cfRule>
    <cfRule type="cellIs" dxfId="2197" priority="274" operator="equal">
      <formula>"Media"</formula>
    </cfRule>
    <cfRule type="cellIs" dxfId="2196" priority="275" operator="equal">
      <formula>"Baja"</formula>
    </cfRule>
    <cfRule type="cellIs" dxfId="2195" priority="276" operator="equal">
      <formula>"Muy Baja"</formula>
    </cfRule>
  </conditionalFormatting>
  <conditionalFormatting sqref="AD18">
    <cfRule type="cellIs" dxfId="2194" priority="243" operator="equal">
      <formula>"Muy Alta"</formula>
    </cfRule>
    <cfRule type="cellIs" dxfId="2193" priority="244" operator="equal">
      <formula>"Alta"</formula>
    </cfRule>
    <cfRule type="cellIs" dxfId="2192" priority="245" operator="equal">
      <formula>"Media"</formula>
    </cfRule>
    <cfRule type="cellIs" dxfId="2191" priority="246" operator="equal">
      <formula>"Baja"</formula>
    </cfRule>
    <cfRule type="cellIs" dxfId="2190" priority="247" operator="equal">
      <formula>"Muy Baja"</formula>
    </cfRule>
  </conditionalFormatting>
  <conditionalFormatting sqref="AD25">
    <cfRule type="cellIs" dxfId="2189" priority="214" operator="equal">
      <formula>"Muy Alta"</formula>
    </cfRule>
    <cfRule type="cellIs" dxfId="2188" priority="215" operator="equal">
      <formula>"Alta"</formula>
    </cfRule>
    <cfRule type="cellIs" dxfId="2187" priority="216" operator="equal">
      <formula>"Media"</formula>
    </cfRule>
    <cfRule type="cellIs" dxfId="2186" priority="217" operator="equal">
      <formula>"Baja"</formula>
    </cfRule>
    <cfRule type="cellIs" dxfId="2185" priority="218" operator="equal">
      <formula>"Muy Baja"</formula>
    </cfRule>
  </conditionalFormatting>
  <conditionalFormatting sqref="AD32">
    <cfRule type="cellIs" dxfId="2184" priority="185" operator="equal">
      <formula>"Muy Alta"</formula>
    </cfRule>
    <cfRule type="cellIs" dxfId="2183" priority="186" operator="equal">
      <formula>"Alta"</formula>
    </cfRule>
    <cfRule type="cellIs" dxfId="2182" priority="187" operator="equal">
      <formula>"Media"</formula>
    </cfRule>
    <cfRule type="cellIs" dxfId="2181" priority="188" operator="equal">
      <formula>"Baja"</formula>
    </cfRule>
    <cfRule type="cellIs" dxfId="2180" priority="189" operator="equal">
      <formula>"Muy Baja"</formula>
    </cfRule>
  </conditionalFormatting>
  <conditionalFormatting sqref="AD39">
    <cfRule type="cellIs" dxfId="2179" priority="156" operator="equal">
      <formula>"Muy Alta"</formula>
    </cfRule>
    <cfRule type="cellIs" dxfId="2178" priority="157" operator="equal">
      <formula>"Alta"</formula>
    </cfRule>
    <cfRule type="cellIs" dxfId="2177" priority="158" operator="equal">
      <formula>"Media"</formula>
    </cfRule>
    <cfRule type="cellIs" dxfId="2176" priority="159" operator="equal">
      <formula>"Baja"</formula>
    </cfRule>
    <cfRule type="cellIs" dxfId="2175" priority="160" operator="equal">
      <formula>"Muy Baja"</formula>
    </cfRule>
  </conditionalFormatting>
  <conditionalFormatting sqref="AD46">
    <cfRule type="cellIs" dxfId="2174" priority="127" operator="equal">
      <formula>"Muy Alta"</formula>
    </cfRule>
    <cfRule type="cellIs" dxfId="2173" priority="128" operator="equal">
      <formula>"Alta"</formula>
    </cfRule>
    <cfRule type="cellIs" dxfId="2172" priority="129" operator="equal">
      <formula>"Media"</formula>
    </cfRule>
    <cfRule type="cellIs" dxfId="2171" priority="130" operator="equal">
      <formula>"Baja"</formula>
    </cfRule>
    <cfRule type="cellIs" dxfId="2170" priority="131" operator="equal">
      <formula>"Muy Baja"</formula>
    </cfRule>
  </conditionalFormatting>
  <conditionalFormatting sqref="AD53">
    <cfRule type="cellIs" dxfId="2169" priority="98" operator="equal">
      <formula>"Muy Alta"</formula>
    </cfRule>
    <cfRule type="cellIs" dxfId="2168" priority="99" operator="equal">
      <formula>"Alta"</formula>
    </cfRule>
    <cfRule type="cellIs" dxfId="2167" priority="100" operator="equal">
      <formula>"Media"</formula>
    </cfRule>
    <cfRule type="cellIs" dxfId="2166" priority="101" operator="equal">
      <formula>"Baja"</formula>
    </cfRule>
    <cfRule type="cellIs" dxfId="2165" priority="102" operator="equal">
      <formula>"Muy Baja"</formula>
    </cfRule>
  </conditionalFormatting>
  <conditionalFormatting sqref="AD60">
    <cfRule type="cellIs" dxfId="2164" priority="69" operator="equal">
      <formula>"Muy Alta"</formula>
    </cfRule>
    <cfRule type="cellIs" dxfId="2163" priority="70" operator="equal">
      <formula>"Alta"</formula>
    </cfRule>
    <cfRule type="cellIs" dxfId="2162" priority="71" operator="equal">
      <formula>"Media"</formula>
    </cfRule>
    <cfRule type="cellIs" dxfId="2161" priority="72" operator="equal">
      <formula>"Baja"</formula>
    </cfRule>
    <cfRule type="cellIs" dxfId="2160" priority="73" operator="equal">
      <formula>"Muy Baja"</formula>
    </cfRule>
  </conditionalFormatting>
  <conditionalFormatting sqref="AF11">
    <cfRule type="cellIs" dxfId="2159" priority="267" operator="equal">
      <formula>"Catastrófico"</formula>
    </cfRule>
    <cfRule type="cellIs" dxfId="2158" priority="268" operator="equal">
      <formula>"Mayor"</formula>
    </cfRule>
    <cfRule type="cellIs" dxfId="2157" priority="269" operator="equal">
      <formula>"Moderado"</formula>
    </cfRule>
    <cfRule type="cellIs" dxfId="2156" priority="270" operator="equal">
      <formula>"Menor"</formula>
    </cfRule>
    <cfRule type="cellIs" dxfId="2155" priority="271" operator="equal">
      <formula>"Leve"</formula>
    </cfRule>
  </conditionalFormatting>
  <conditionalFormatting sqref="AF18">
    <cfRule type="cellIs" dxfId="2154" priority="238" operator="equal">
      <formula>"Catastrófico"</formula>
    </cfRule>
    <cfRule type="cellIs" dxfId="2153" priority="239" operator="equal">
      <formula>"Mayor"</formula>
    </cfRule>
    <cfRule type="cellIs" dxfId="2152" priority="240" operator="equal">
      <formula>"Moderado"</formula>
    </cfRule>
    <cfRule type="cellIs" dxfId="2151" priority="241" operator="equal">
      <formula>"Menor"</formula>
    </cfRule>
    <cfRule type="cellIs" dxfId="2150" priority="242" operator="equal">
      <formula>"Leve"</formula>
    </cfRule>
  </conditionalFormatting>
  <conditionalFormatting sqref="AF25">
    <cfRule type="cellIs" dxfId="2149" priority="209" operator="equal">
      <formula>"Catastrófico"</formula>
    </cfRule>
    <cfRule type="cellIs" dxfId="2148" priority="210" operator="equal">
      <formula>"Mayor"</formula>
    </cfRule>
    <cfRule type="cellIs" dxfId="2147" priority="211" operator="equal">
      <formula>"Moderado"</formula>
    </cfRule>
    <cfRule type="cellIs" dxfId="2146" priority="212" operator="equal">
      <formula>"Menor"</formula>
    </cfRule>
    <cfRule type="cellIs" dxfId="2145" priority="213" operator="equal">
      <formula>"Leve"</formula>
    </cfRule>
  </conditionalFormatting>
  <conditionalFormatting sqref="AF32">
    <cfRule type="cellIs" dxfId="2144" priority="180" operator="equal">
      <formula>"Catastrófico"</formula>
    </cfRule>
    <cfRule type="cellIs" dxfId="2143" priority="181" operator="equal">
      <formula>"Mayor"</formula>
    </cfRule>
    <cfRule type="cellIs" dxfId="2142" priority="182" operator="equal">
      <formula>"Moderado"</formula>
    </cfRule>
    <cfRule type="cellIs" dxfId="2141" priority="183" operator="equal">
      <formula>"Menor"</formula>
    </cfRule>
    <cfRule type="cellIs" dxfId="2140" priority="184" operator="equal">
      <formula>"Leve"</formula>
    </cfRule>
  </conditionalFormatting>
  <conditionalFormatting sqref="AF39">
    <cfRule type="cellIs" dxfId="2139" priority="151" operator="equal">
      <formula>"Catastrófico"</formula>
    </cfRule>
    <cfRule type="cellIs" dxfId="2138" priority="152" operator="equal">
      <formula>"Mayor"</formula>
    </cfRule>
    <cfRule type="cellIs" dxfId="2137" priority="153" operator="equal">
      <formula>"Moderado"</formula>
    </cfRule>
    <cfRule type="cellIs" dxfId="2136" priority="154" operator="equal">
      <formula>"Menor"</formula>
    </cfRule>
    <cfRule type="cellIs" dxfId="2135" priority="155" operator="equal">
      <formula>"Leve"</formula>
    </cfRule>
  </conditionalFormatting>
  <conditionalFormatting sqref="AF46">
    <cfRule type="cellIs" dxfId="2134" priority="122" operator="equal">
      <formula>"Catastrófico"</formula>
    </cfRule>
    <cfRule type="cellIs" dxfId="2133" priority="123" operator="equal">
      <formula>"Mayor"</formula>
    </cfRule>
    <cfRule type="cellIs" dxfId="2132" priority="124" operator="equal">
      <formula>"Moderado"</formula>
    </cfRule>
    <cfRule type="cellIs" dxfId="2131" priority="125" operator="equal">
      <formula>"Menor"</formula>
    </cfRule>
    <cfRule type="cellIs" dxfId="2130" priority="126" operator="equal">
      <formula>"Leve"</formula>
    </cfRule>
  </conditionalFormatting>
  <conditionalFormatting sqref="AF53">
    <cfRule type="cellIs" dxfId="2129" priority="93" operator="equal">
      <formula>"Catastrófico"</formula>
    </cfRule>
    <cfRule type="cellIs" dxfId="2128" priority="94" operator="equal">
      <formula>"Mayor"</formula>
    </cfRule>
    <cfRule type="cellIs" dxfId="2127" priority="95" operator="equal">
      <formula>"Moderado"</formula>
    </cfRule>
    <cfRule type="cellIs" dxfId="2126" priority="96" operator="equal">
      <formula>"Menor"</formula>
    </cfRule>
    <cfRule type="cellIs" dxfId="2125" priority="97" operator="equal">
      <formula>"Leve"</formula>
    </cfRule>
  </conditionalFormatting>
  <conditionalFormatting sqref="AF60">
    <cfRule type="cellIs" dxfId="2124" priority="64" operator="equal">
      <formula>"Catastrófico"</formula>
    </cfRule>
    <cfRule type="cellIs" dxfId="2123" priority="65" operator="equal">
      <formula>"Mayor"</formula>
    </cfRule>
    <cfRule type="cellIs" dxfId="2122" priority="66" operator="equal">
      <formula>"Moderado"</formula>
    </cfRule>
    <cfRule type="cellIs" dxfId="2121" priority="67" operator="equal">
      <formula>"Menor"</formula>
    </cfRule>
    <cfRule type="cellIs" dxfId="2120" priority="68" operator="equal">
      <formula>"Leve"</formula>
    </cfRule>
  </conditionalFormatting>
  <conditionalFormatting sqref="AH11">
    <cfRule type="cellIs" dxfId="2119" priority="263" operator="equal">
      <formula>"Extremo"</formula>
    </cfRule>
    <cfRule type="cellIs" dxfId="2118" priority="264" operator="equal">
      <formula>"Alto"</formula>
    </cfRule>
    <cfRule type="cellIs" dxfId="2117" priority="265" operator="equal">
      <formula>"Moderado"</formula>
    </cfRule>
    <cfRule type="cellIs" dxfId="2116" priority="266" operator="equal">
      <formula>"Bajo"</formula>
    </cfRule>
  </conditionalFormatting>
  <conditionalFormatting sqref="AH18">
    <cfRule type="cellIs" dxfId="2115" priority="234" operator="equal">
      <formula>"Extremo"</formula>
    </cfRule>
    <cfRule type="cellIs" dxfId="2114" priority="235" operator="equal">
      <formula>"Alto"</formula>
    </cfRule>
    <cfRule type="cellIs" dxfId="2113" priority="236" operator="equal">
      <formula>"Moderado"</formula>
    </cfRule>
    <cfRule type="cellIs" dxfId="2112" priority="237" operator="equal">
      <formula>"Bajo"</formula>
    </cfRule>
  </conditionalFormatting>
  <conditionalFormatting sqref="AH25">
    <cfRule type="cellIs" dxfId="2111" priority="205" operator="equal">
      <formula>"Extremo"</formula>
    </cfRule>
    <cfRule type="cellIs" dxfId="2110" priority="206" operator="equal">
      <formula>"Alto"</formula>
    </cfRule>
    <cfRule type="cellIs" dxfId="2109" priority="207" operator="equal">
      <formula>"Moderado"</formula>
    </cfRule>
    <cfRule type="cellIs" dxfId="2108" priority="208" operator="equal">
      <formula>"Bajo"</formula>
    </cfRule>
  </conditionalFormatting>
  <conditionalFormatting sqref="AH32">
    <cfRule type="cellIs" dxfId="2107" priority="176" operator="equal">
      <formula>"Extremo"</formula>
    </cfRule>
    <cfRule type="cellIs" dxfId="2106" priority="177" operator="equal">
      <formula>"Alto"</formula>
    </cfRule>
    <cfRule type="cellIs" dxfId="2105" priority="178" operator="equal">
      <formula>"Moderado"</formula>
    </cfRule>
    <cfRule type="cellIs" dxfId="2104" priority="179" operator="equal">
      <formula>"Bajo"</formula>
    </cfRule>
  </conditionalFormatting>
  <conditionalFormatting sqref="AH39">
    <cfRule type="cellIs" dxfId="2103" priority="147" operator="equal">
      <formula>"Extremo"</formula>
    </cfRule>
    <cfRule type="cellIs" dxfId="2102" priority="148" operator="equal">
      <formula>"Alto"</formula>
    </cfRule>
    <cfRule type="cellIs" dxfId="2101" priority="149" operator="equal">
      <formula>"Moderado"</formula>
    </cfRule>
    <cfRule type="cellIs" dxfId="2100" priority="150" operator="equal">
      <formula>"Bajo"</formula>
    </cfRule>
  </conditionalFormatting>
  <conditionalFormatting sqref="AH46">
    <cfRule type="cellIs" dxfId="2099" priority="118" operator="equal">
      <formula>"Extremo"</formula>
    </cfRule>
    <cfRule type="cellIs" dxfId="2098" priority="119" operator="equal">
      <formula>"Alto"</formula>
    </cfRule>
    <cfRule type="cellIs" dxfId="2097" priority="120" operator="equal">
      <formula>"Moderado"</formula>
    </cfRule>
    <cfRule type="cellIs" dxfId="2096" priority="121" operator="equal">
      <formula>"Bajo"</formula>
    </cfRule>
  </conditionalFormatting>
  <conditionalFormatting sqref="AH53">
    <cfRule type="cellIs" dxfId="2095" priority="89" operator="equal">
      <formula>"Extremo"</formula>
    </cfRule>
    <cfRule type="cellIs" dxfId="2094" priority="90" operator="equal">
      <formula>"Alto"</formula>
    </cfRule>
    <cfRule type="cellIs" dxfId="2093" priority="91" operator="equal">
      <formula>"Moderado"</formula>
    </cfRule>
    <cfRule type="cellIs" dxfId="2092" priority="92" operator="equal">
      <formula>"Bajo"</formula>
    </cfRule>
  </conditionalFormatting>
  <conditionalFormatting sqref="AH60">
    <cfRule type="cellIs" dxfId="2091" priority="60" operator="equal">
      <formula>"Extremo"</formula>
    </cfRule>
    <cfRule type="cellIs" dxfId="2090" priority="61" operator="equal">
      <formula>"Alto"</formula>
    </cfRule>
    <cfRule type="cellIs" dxfId="2089" priority="62" operator="equal">
      <formula>"Moderado"</formula>
    </cfRule>
    <cfRule type="cellIs" dxfId="2088" priority="63" operator="equal">
      <formula>"Bajo"</formula>
    </cfRule>
  </conditionalFormatting>
  <conditionalFormatting sqref="J67">
    <cfRule type="cellIs" dxfId="2087" priority="49" operator="equal">
      <formula>"Muy Alta"</formula>
    </cfRule>
    <cfRule type="cellIs" dxfId="2086" priority="50" operator="equal">
      <formula>"Alta"</formula>
    </cfRule>
    <cfRule type="cellIs" dxfId="2085" priority="51" operator="equal">
      <formula>"Media"</formula>
    </cfRule>
    <cfRule type="cellIs" dxfId="2084" priority="52" operator="equal">
      <formula>"Baja"</formula>
    </cfRule>
    <cfRule type="cellIs" dxfId="2083" priority="53" operator="equal">
      <formula>"Muy Baja"</formula>
    </cfRule>
  </conditionalFormatting>
  <conditionalFormatting sqref="M67">
    <cfRule type="containsText" dxfId="2082" priority="30" operator="containsText" text="❌">
      <formula>NOT(ISERROR(SEARCH("❌",M67)))</formula>
    </cfRule>
  </conditionalFormatting>
  <conditionalFormatting sqref="N67">
    <cfRule type="cellIs" dxfId="2081" priority="54" operator="equal">
      <formula>"Catastrófico"</formula>
    </cfRule>
    <cfRule type="cellIs" dxfId="2080" priority="55" operator="equal">
      <formula>"Mayor"</formula>
    </cfRule>
    <cfRule type="cellIs" dxfId="2079" priority="56" operator="equal">
      <formula>"Moderado"</formula>
    </cfRule>
    <cfRule type="cellIs" dxfId="2078" priority="57" operator="equal">
      <formula>"Menor"</formula>
    </cfRule>
    <cfRule type="cellIs" dxfId="2077" priority="58" operator="equal">
      <formula>"Leve"</formula>
    </cfRule>
  </conditionalFormatting>
  <conditionalFormatting sqref="P67">
    <cfRule type="cellIs" dxfId="2076" priority="45" operator="equal">
      <formula>"Extremo"</formula>
    </cfRule>
    <cfRule type="cellIs" dxfId="2075" priority="46" operator="equal">
      <formula>"Alto"</formula>
    </cfRule>
    <cfRule type="cellIs" dxfId="2074" priority="47" operator="equal">
      <formula>"Moderado"</formula>
    </cfRule>
    <cfRule type="cellIs" dxfId="2073" priority="48" operator="equal">
      <formula>"Bajo"</formula>
    </cfRule>
  </conditionalFormatting>
  <conditionalFormatting sqref="AD67">
    <cfRule type="cellIs" dxfId="2072" priority="40" operator="equal">
      <formula>"Muy Alta"</formula>
    </cfRule>
    <cfRule type="cellIs" dxfId="2071" priority="41" operator="equal">
      <formula>"Alta"</formula>
    </cfRule>
    <cfRule type="cellIs" dxfId="2070" priority="42" operator="equal">
      <formula>"Media"</formula>
    </cfRule>
    <cfRule type="cellIs" dxfId="2069" priority="43" operator="equal">
      <formula>"Baja"</formula>
    </cfRule>
    <cfRule type="cellIs" dxfId="2068" priority="44" operator="equal">
      <formula>"Muy Baja"</formula>
    </cfRule>
  </conditionalFormatting>
  <conditionalFormatting sqref="AF67">
    <cfRule type="cellIs" dxfId="2067" priority="35" operator="equal">
      <formula>"Catastrófico"</formula>
    </cfRule>
    <cfRule type="cellIs" dxfId="2066" priority="36" operator="equal">
      <formula>"Mayor"</formula>
    </cfRule>
    <cfRule type="cellIs" dxfId="2065" priority="37" operator="equal">
      <formula>"Moderado"</formula>
    </cfRule>
    <cfRule type="cellIs" dxfId="2064" priority="38" operator="equal">
      <formula>"Menor"</formula>
    </cfRule>
    <cfRule type="cellIs" dxfId="2063" priority="39" operator="equal">
      <formula>"Leve"</formula>
    </cfRule>
  </conditionalFormatting>
  <conditionalFormatting sqref="AH67">
    <cfRule type="cellIs" dxfId="2062" priority="31" operator="equal">
      <formula>"Extremo"</formula>
    </cfRule>
    <cfRule type="cellIs" dxfId="2061" priority="32" operator="equal">
      <formula>"Alto"</formula>
    </cfRule>
    <cfRule type="cellIs" dxfId="2060" priority="33" operator="equal">
      <formula>"Moderado"</formula>
    </cfRule>
    <cfRule type="cellIs" dxfId="2059" priority="34" operator="equal">
      <formula>"Bajo"</formula>
    </cfRule>
  </conditionalFormatting>
  <conditionalFormatting sqref="J74">
    <cfRule type="cellIs" dxfId="2058" priority="20" operator="equal">
      <formula>"Muy Alta"</formula>
    </cfRule>
    <cfRule type="cellIs" dxfId="2057" priority="21" operator="equal">
      <formula>"Alta"</formula>
    </cfRule>
    <cfRule type="cellIs" dxfId="2056" priority="22" operator="equal">
      <formula>"Media"</formula>
    </cfRule>
    <cfRule type="cellIs" dxfId="2055" priority="23" operator="equal">
      <formula>"Baja"</formula>
    </cfRule>
    <cfRule type="cellIs" dxfId="2054" priority="24" operator="equal">
      <formula>"Muy Baja"</formula>
    </cfRule>
  </conditionalFormatting>
  <conditionalFormatting sqref="M74">
    <cfRule type="containsText" dxfId="2053" priority="1" operator="containsText" text="❌">
      <formula>NOT(ISERROR(SEARCH("❌",M74)))</formula>
    </cfRule>
  </conditionalFormatting>
  <conditionalFormatting sqref="N74">
    <cfRule type="cellIs" dxfId="2052" priority="25" operator="equal">
      <formula>"Catastrófico"</formula>
    </cfRule>
    <cfRule type="cellIs" dxfId="2051" priority="26" operator="equal">
      <formula>"Mayor"</formula>
    </cfRule>
    <cfRule type="cellIs" dxfId="2050" priority="27" operator="equal">
      <formula>"Moderado"</formula>
    </cfRule>
    <cfRule type="cellIs" dxfId="2049" priority="28" operator="equal">
      <formula>"Menor"</formula>
    </cfRule>
    <cfRule type="cellIs" dxfId="2048" priority="29" operator="equal">
      <formula>"Leve"</formula>
    </cfRule>
  </conditionalFormatting>
  <conditionalFormatting sqref="P74">
    <cfRule type="cellIs" dxfId="2047" priority="16" operator="equal">
      <formula>"Extremo"</formula>
    </cfRule>
    <cfRule type="cellIs" dxfId="2046" priority="17" operator="equal">
      <formula>"Alto"</formula>
    </cfRule>
    <cfRule type="cellIs" dxfId="2045" priority="18" operator="equal">
      <formula>"Moderado"</formula>
    </cfRule>
    <cfRule type="cellIs" dxfId="2044" priority="19" operator="equal">
      <formula>"Bajo"</formula>
    </cfRule>
  </conditionalFormatting>
  <conditionalFormatting sqref="AD74">
    <cfRule type="cellIs" dxfId="2043" priority="11" operator="equal">
      <formula>"Muy Alta"</formula>
    </cfRule>
    <cfRule type="cellIs" dxfId="2042" priority="12" operator="equal">
      <formula>"Alta"</formula>
    </cfRule>
    <cfRule type="cellIs" dxfId="2041" priority="13" operator="equal">
      <formula>"Media"</formula>
    </cfRule>
    <cfRule type="cellIs" dxfId="2040" priority="14" operator="equal">
      <formula>"Baja"</formula>
    </cfRule>
    <cfRule type="cellIs" dxfId="2039" priority="15" operator="equal">
      <formula>"Muy Baja"</formula>
    </cfRule>
  </conditionalFormatting>
  <conditionalFormatting sqref="AF74">
    <cfRule type="cellIs" dxfId="2038" priority="6" operator="equal">
      <formula>"Catastrófico"</formula>
    </cfRule>
    <cfRule type="cellIs" dxfId="2037" priority="7" operator="equal">
      <formula>"Mayor"</formula>
    </cfRule>
    <cfRule type="cellIs" dxfId="2036" priority="8" operator="equal">
      <formula>"Moderado"</formula>
    </cfRule>
    <cfRule type="cellIs" dxfId="2035" priority="9" operator="equal">
      <formula>"Menor"</formula>
    </cfRule>
    <cfRule type="cellIs" dxfId="2034" priority="10" operator="equal">
      <formula>"Leve"</formula>
    </cfRule>
  </conditionalFormatting>
  <conditionalFormatting sqref="AH74">
    <cfRule type="cellIs" dxfId="2033" priority="2" operator="equal">
      <formula>"Extremo"</formula>
    </cfRule>
    <cfRule type="cellIs" dxfId="2032" priority="3" operator="equal">
      <formula>"Alto"</formula>
    </cfRule>
    <cfRule type="cellIs" dxfId="2031" priority="4" operator="equal">
      <formula>"Moderado"</formula>
    </cfRule>
    <cfRule type="cellIs" dxfId="203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71A4E5D2-0537-461D-8CCC-7251E3128A14}">
          <x14:formula1>
            <xm:f>'D:\Backup cede 2022\Mis documentos\SGC\2025\Consolidación de riesgos 2025\CEAYG\Gestión\[LEGITIMIDAD Y PROCESO 2025 G.D..xlsx]Opciones Tratamiento'!#REF!</xm:f>
          </x14:formula1>
          <xm:sqref>H11:H80</xm:sqref>
        </x14:dataValidation>
        <x14:dataValidation type="list" allowBlank="1" showInputMessage="1" showErrorMessage="1" xr:uid="{6107DEE7-6D15-4D41-A8B2-3C07A9A798F1}">
          <x14:formula1>
            <xm:f>'D:\Backup cede 2022\Mis documentos\SGC\2025\Consolidación de riesgos 2025\CEAYG\Gestión\[LEGITIMIDAD Y PROCESO 2025 G.D..xlsx]Opciones Tratamiento'!#REF!</xm:f>
          </x14:formula1>
          <xm:sqref>AO60 AO53 AO46 AO39 AO32 AO25 AO18 AO11 AO67 AO74 AI53 AI11 AI18 AI25 AI32 AI39 AI46 AI60 AI67 AI74 B11 C11:D80</xm:sqref>
        </x14:dataValidation>
        <x14:dataValidation type="list" allowBlank="1" showInputMessage="1" showErrorMessage="1" xr:uid="{A16F9C05-94FB-42ED-9156-AD12455E0E21}">
          <x14:formula1>
            <xm:f>'D:\Backup cede 2022\Mis documentos\SGC\2025\Consolidación de riesgos 2025\CEAYG\Gestión\[LEGITIMIDAD Y PROCESO 2025 G.D..xlsx]Tabla Impacto'!#REF!</xm:f>
          </x14:formula1>
          <xm:sqref>L11:L80</xm:sqref>
        </x14:dataValidation>
        <x14:dataValidation type="list" allowBlank="1" showInputMessage="1" showErrorMessage="1" xr:uid="{5BAF08A8-E85C-4D28-91C4-D1AFDFE8093B}">
          <x14:formula1>
            <xm:f>'D:\Backup cede 2022\Mis documentos\SGC\2025\Consolidación de riesgos 2025\CEAYG\Gestión\[LEGITIMIDAD Y PROCESO 2025 G.D..xlsx]Tabla Valoración controles'!#REF!</xm:f>
          </x14:formula1>
          <xm:sqref>W11:X80 Z11:AB80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2BC5F-B6AE-4B58-A719-191981FE6562}">
  <dimension ref="A1:BM80"/>
  <sheetViews>
    <sheetView zoomScale="70" zoomScaleNormal="7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528</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529</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889</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0" hidden="1" customHeight="1" x14ac:dyDescent="0.25">
      <c r="A11" s="207" t="s">
        <v>69</v>
      </c>
      <c r="B11" s="209" t="s">
        <v>530</v>
      </c>
      <c r="C11" s="212" t="s">
        <v>91</v>
      </c>
      <c r="D11" s="214" t="s">
        <v>71</v>
      </c>
      <c r="E11" s="214" t="s">
        <v>531</v>
      </c>
      <c r="F11" s="214" t="s">
        <v>532</v>
      </c>
      <c r="G11" s="242" t="str">
        <f>+CONCATENATE(D11," ",E11," ",F11)</f>
        <v>Posibilidad de Afectación Reputacional por la suspensión de acuerdos, mecanismos y/o instrumentos de cooperación internacional militar debido a falta de continuidad en los programas, directrices y políticas de Estado.</v>
      </c>
      <c r="H11" s="214" t="s">
        <v>103</v>
      </c>
      <c r="I11" s="226">
        <v>240</v>
      </c>
      <c r="J11" s="234" t="str">
        <f>IF(I11&lt;=0,"",IF(I11&lt;=3,"Muy Baja",IF(I11&lt;=34,"Baja",IF(I11&lt;=600,"Media",IF(I11&lt;=6000,"Alta","Muy Alta")))))</f>
        <v>Media</v>
      </c>
      <c r="K11" s="236">
        <f>IF(J11="","",IF(J11="Muy Baja",0.2,IF(J11="Baja",0.4,IF(J11="Media",0.6,IF(J11="Alta",0.8,IF(J11="Muy Alta",1,))))))</f>
        <v>0.6</v>
      </c>
      <c r="L11" s="233" t="s">
        <v>169</v>
      </c>
      <c r="M11" s="233" t="str">
        <f>IF(NOT(ISERROR(MATCH(L11,'[13]Tabla Impacto'!$B$221:$B$223,0))),'[13]Tabla Impacto'!$F$223,L11)</f>
        <v xml:space="preserve">     El riesgo afecta la imagen de la entidad a nivel nacional, con efecto publicitarios sostenible a nivel país</v>
      </c>
      <c r="N11" s="234" t="str">
        <f>IF(OR(M11='[13]Tabla Impacto'!$C$11,M11='[13]Tabla Impacto'!$D$11),"Leve",IF(OR(M11='[13]Tabla Impacto'!$C$12,M11='[13]Tabla Impacto'!$D$12),"Menor",IF(OR(M11='[13]Tabla Impacto'!$C$13,M11='[13]Tabla Impacto'!$D$13),"Moderado",IF(OR(M11='[13]Tabla Impacto'!$C$14,M11='[13]Tabla Impacto'!$D$14),"Mayor",IF(OR(M11='[13]Tabla Impacto'!$C$15,M11='[13]Tabla Impacto'!$D$15),"Catastrófico","")))))</f>
        <v>Catastrófico</v>
      </c>
      <c r="O11" s="236">
        <f>IF(N11="","",IF(N11="Leve",0.2,IF(N11="Menor",0.4,IF(N11="Moderado",0.6,IF(N11="Mayor",0.8,IF(N11="Catastrófico",1,))))))</f>
        <v>1</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Extremo</v>
      </c>
      <c r="Q11" s="16" t="s">
        <v>179</v>
      </c>
      <c r="R11" s="57" t="s">
        <v>533</v>
      </c>
      <c r="S11" s="57" t="s">
        <v>534</v>
      </c>
      <c r="T11" s="57" t="s">
        <v>535</v>
      </c>
      <c r="U11" s="70" t="str">
        <f>+CONCATENATE(R11," ",S11," ",T11)</f>
        <v>La Directora de Relaciones Internacionales del Ejército Nacional  verifica mensualmente  las actividades programadas y planeadas  en el  cronograma anual  de DIRIE  de acuerdo a los compromisos de los escritorios  con el fin de hacer seguimiento del cumplimiento de lo pactado.  En caso de que se encuentre una actividad que no se va a cumplir en los tiempos establecidos, se requerirá reprogramar o cancelar mediante comunicado oficial en protección de la imagen institucional. Deja como evidencia de la verificación un acta de reunión y/o un informe.</v>
      </c>
      <c r="V11" s="17" t="str">
        <f>IF(OR(W11="Preventivo",W11="Detectivo"),"Probabilidad",IF(W11="Correctivo","Impacto",""))</f>
        <v>Probabilidad</v>
      </c>
      <c r="W11" s="18" t="s">
        <v>94</v>
      </c>
      <c r="X11" s="18" t="s">
        <v>76</v>
      </c>
      <c r="Y11" s="19" t="str">
        <f>IF(AND(W11="Preventivo",X11="Automático"),"50%",IF(AND(W11="Preventivo",X11="Manual"),"40%",IF(AND(W11="Detectivo",X11="Automático"),"40%",IF(AND(W11="Detectivo",X11="Manual"),"30%",IF(AND(W11="Correctivo",X11="Automático"),"35%",IF(AND(W11="Correctivo",X11="Manual"),"25%",""))))))</f>
        <v>30%</v>
      </c>
      <c r="Z11" s="61" t="s">
        <v>77</v>
      </c>
      <c r="AA11" s="61" t="s">
        <v>78</v>
      </c>
      <c r="AB11" s="61" t="s">
        <v>79</v>
      </c>
      <c r="AC11" s="20">
        <f>IFERROR(IF(V11="Probabilidad",(K11-(+K11*Y11)),IF(V11="Impacto",K11,"")),"")</f>
        <v>0.42</v>
      </c>
      <c r="AD11" s="240" t="str">
        <f>IFERROR(LOOKUP(LOOKUP(2,1/(AC11:AC17&lt;&gt;""),AC11:AC17),'[13]Opciones Tratamiento'!$I$2:$I$6,'[13]Opciones Tratamiento'!$J$2:$J$6),"")</f>
        <v>Muy Baja</v>
      </c>
      <c r="AE11" s="21">
        <f>+AC11</f>
        <v>0.42</v>
      </c>
      <c r="AF11" s="240" t="str">
        <f>IFERROR(LOOKUP(LOOKUP(2,1/(AG11:AG17&lt;&gt;""),AG11:AG17),'[13]Opciones Tratamiento'!L2:M6),"")</f>
        <v>Moderado</v>
      </c>
      <c r="AG11" s="21">
        <f>IFERROR(IF(V11="Impacto",(O11-(+O11*Y11)),IF(V11="Probabilidad",O11,"")),"")</f>
        <v>1</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24"/>
      <c r="AJ11" s="22"/>
      <c r="AK11" s="63" t="s">
        <v>225</v>
      </c>
      <c r="AL11" s="57" t="s">
        <v>536</v>
      </c>
      <c r="AM11" s="57" t="s">
        <v>537</v>
      </c>
      <c r="AN11" s="22"/>
      <c r="AO11" s="226"/>
      <c r="AP11" s="228" t="s">
        <v>538</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x14ac:dyDescent="0.25">
      <c r="A12" s="208"/>
      <c r="B12" s="210"/>
      <c r="C12" s="213"/>
      <c r="D12" s="215"/>
      <c r="E12" s="215"/>
      <c r="F12" s="215"/>
      <c r="G12" s="232"/>
      <c r="H12" s="215"/>
      <c r="I12" s="227"/>
      <c r="J12" s="235"/>
      <c r="K12" s="237"/>
      <c r="L12" s="221"/>
      <c r="M12" s="221"/>
      <c r="N12" s="235"/>
      <c r="O12" s="237"/>
      <c r="P12" s="239"/>
      <c r="Q12" s="64" t="s">
        <v>180</v>
      </c>
      <c r="R12" s="58" t="s">
        <v>539</v>
      </c>
      <c r="S12" s="58" t="s">
        <v>540</v>
      </c>
      <c r="T12" s="58" t="s">
        <v>541</v>
      </c>
      <c r="U12" s="65" t="str">
        <f t="shared" ref="U12:U17" si="0">+CONCATENATE(R12," ",S12," ",T12)</f>
        <v>El Jefe de Bilaterales y Multilaterales  coteja trimestralmente el cumplimiento de los compromisos adquiridos de acuerdo con los mecanismos de cooperación bilateral con el fin de hacer seguimiento del cumplimiento de lo pactado.  En caso de que se encuentre una actividad no se va a cumplir en los tiempos establecidos, se requerirá reprogramar o cancelar mediante comunicado oficial en protección de la imagen institucional. Este control deja como evidencia un acta de reunión y/o un informe.</v>
      </c>
      <c r="V12" s="25" t="str">
        <f t="shared" ref="V12:V75" si="1">IF(OR(W12="Preventivo",W12="Detectivo"),"Probabilidad",IF(W12="Correctivo","Impacto",""))</f>
        <v>Probabilidad</v>
      </c>
      <c r="W12" s="62" t="s">
        <v>94</v>
      </c>
      <c r="X12" s="62" t="s">
        <v>76</v>
      </c>
      <c r="Y12" s="26" t="str">
        <f t="shared" ref="Y12" si="2">IF(AND(W12="Preventivo",X12="Automático"),"50%",IF(AND(W12="Preventivo",X12="Manual"),"40%",IF(AND(W12="Detectivo",X12="Automático"),"40%",IF(AND(W12="Detectivo",X12="Manual"),"30%",IF(AND(W12="Correctivo",X12="Automático"),"35%",IF(AND(W12="Correctivo",X12="Manual"),"25%",""))))))</f>
        <v>30%</v>
      </c>
      <c r="Z12" s="62" t="s">
        <v>77</v>
      </c>
      <c r="AA12" s="62" t="s">
        <v>78</v>
      </c>
      <c r="AB12" s="62" t="s">
        <v>79</v>
      </c>
      <c r="AC12" s="27">
        <f>IFERROR(IF(AND(V11="Probabilidad",V12="Probabilidad"),(AE11-(+AE11*Y12)),IF(V12="Probabilidad",(K11-(+K11*Y12)),IF(V12="Impacto",AE11,""))),"")</f>
        <v>0.29399999999999998</v>
      </c>
      <c r="AD12" s="241"/>
      <c r="AE12" s="28">
        <f t="shared" ref="AE12" si="3">+AC12</f>
        <v>0.29399999999999998</v>
      </c>
      <c r="AF12" s="241"/>
      <c r="AG12" s="28">
        <f>IFERROR(IF(AND(V11="Impacto",V12="Impacto"),(AG11-(+AG11*Y12)),IF(V12="Impacto",(O11-(+O11*Y12)),IF(V12="Probabilidad",AG11,""))),"")</f>
        <v>1</v>
      </c>
      <c r="AH12" s="223"/>
      <c r="AI12" s="225"/>
      <c r="AJ12" s="29"/>
      <c r="AK12" s="64"/>
      <c r="AL12" s="58"/>
      <c r="AM12" s="58"/>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hidden="1" customHeight="1" x14ac:dyDescent="0.25">
      <c r="A13" s="208"/>
      <c r="B13" s="210"/>
      <c r="C13" s="213"/>
      <c r="D13" s="215"/>
      <c r="E13" s="215"/>
      <c r="F13" s="215"/>
      <c r="G13" s="232"/>
      <c r="H13" s="215"/>
      <c r="I13" s="227"/>
      <c r="J13" s="235"/>
      <c r="K13" s="237"/>
      <c r="L13" s="221"/>
      <c r="M13" s="221"/>
      <c r="N13" s="235"/>
      <c r="O13" s="237"/>
      <c r="P13" s="239"/>
      <c r="Q13" s="64" t="s">
        <v>181</v>
      </c>
      <c r="R13" s="58" t="s">
        <v>542</v>
      </c>
      <c r="S13" s="58" t="s">
        <v>543</v>
      </c>
      <c r="T13" s="58" t="s">
        <v>890</v>
      </c>
      <c r="U13" s="65" t="str">
        <f t="shared" si="0"/>
        <v>El Jefe de Bilaterales y Multilaterales  verifica la gestión realizada por las Dependencias Asesoras del Comandante y Segundo Comandante, Subsistemas, Departamentos, Comandos y/o Unidades Militares para el cumplimiento de los compromisos adquiridos de acuerdo con los mecanismos de cooperación bilateral vigentes con el fin de identificar el cumplimiento de los compromisos pactados.  En caso de que evidencien factores de riesgo o probabilidad de que se afecte la imagen institucional por incumplimiento de los requisitos pactados se deberá hacer énfasis para la toma de decisiones del líder del proceso de gestión de relaciones internacionales, dejando como evidencia un acta de reunión y/o informe.</v>
      </c>
      <c r="V13" s="25" t="str">
        <f t="shared" si="1"/>
        <v>Probabilidad</v>
      </c>
      <c r="W13" s="62" t="s">
        <v>75</v>
      </c>
      <c r="X13" s="62"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0.1764</v>
      </c>
      <c r="AD13" s="241"/>
      <c r="AE13" s="28">
        <f>+AC13</f>
        <v>0.1764</v>
      </c>
      <c r="AF13" s="241"/>
      <c r="AG13" s="28">
        <f>IFERROR(IF(AND(V11="Impacto",V12="Impacto",V13="Impacto"),(AG12-(+AG12*Y13)),IF(V13="Impacto",(O11-(+O11*Y13)),IF(V13="Probabilidad",AG12,""))),"")</f>
        <v>1</v>
      </c>
      <c r="AH13" s="223"/>
      <c r="AI13" s="225"/>
      <c r="AJ13" s="29"/>
      <c r="AK13" s="64"/>
      <c r="AL13" s="58"/>
      <c r="AM13" s="64"/>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t="s">
        <v>182</v>
      </c>
      <c r="R14" s="58" t="s">
        <v>544</v>
      </c>
      <c r="S14" s="58" t="s">
        <v>545</v>
      </c>
      <c r="T14" s="58" t="s">
        <v>891</v>
      </c>
      <c r="U14" s="65" t="str">
        <f t="shared" si="0"/>
        <v>La Directora de Relaciones Internacionales  valida la cancelación de actividades y/o compromisos en fomento de las buenas relaciones y oportunidad de mantener las líneas de cooperación de acuerdo con los compromisos ingresados al cronograma anual de actividades de acuerdo con las entradas de proceso solicitadas por las áreas.  En caso de que se evidencia la cancelación por parte del interesado interno, es decir, unidad o subsistema del Ejército Nacional de Colombia, se deberá comunicar al interesado externo, e s decir, Fuerza homóloga u Organismo Multilateral, dejando como evidencia comunicación oficial o correo electrónico.</v>
      </c>
      <c r="V14" s="25" t="str">
        <f t="shared" si="1"/>
        <v>Impacto</v>
      </c>
      <c r="W14" s="62" t="s">
        <v>177</v>
      </c>
      <c r="X14" s="62" t="s">
        <v>76</v>
      </c>
      <c r="Y14" s="26" t="str">
        <f t="shared" ref="Y14" si="4">IF(AND(W14="Preventivo",X14="Automático"),"50%",IF(AND(W14="Preventivo",X14="Manual"),"40%",IF(AND(W14="Detectivo",X14="Automático"),"40%",IF(AND(W14="Detectivo",X14="Manual"),"30%",IF(AND(W14="Correctivo",X14="Automático"),"35%",IF(AND(W14="Correctivo",X14="Manual"),"25%",""))))))</f>
        <v>25%</v>
      </c>
      <c r="Z14" s="62" t="s">
        <v>77</v>
      </c>
      <c r="AA14" s="62" t="s">
        <v>546</v>
      </c>
      <c r="AB14" s="62" t="s">
        <v>79</v>
      </c>
      <c r="AC14" s="27">
        <f>IFERROR(IF(AND(V11="Probabilidad",V12="Probabilidad",V13="Probabilidad",V14="Probabilidad"),(AE13-(+AE13*Y14)),IF(V14="Probabilidad",(K11-(+K11*Y14)),IF(V14="Impacto",AE13,""))),"")</f>
        <v>0.1764</v>
      </c>
      <c r="AD14" s="241"/>
      <c r="AE14" s="28">
        <f t="shared" ref="AE14:AE21" si="5">+AC14</f>
        <v>0.1764</v>
      </c>
      <c r="AF14" s="241"/>
      <c r="AG14" s="28">
        <f>IFERROR(IF(AND(V11="Impacto",V12="Impacto",V13="Impacto",V14="Impacto"),(AG13-(+AG13*Y14)),IF(V14="Impacto",(O11-(+O11*Y14)),IF(V14="Probabilidad",AG13,""))),"")</f>
        <v>0.75</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customHeight="1" x14ac:dyDescent="0.25">
      <c r="A18" s="208" t="s">
        <v>83</v>
      </c>
      <c r="B18" s="210"/>
      <c r="C18" s="213" t="s">
        <v>91</v>
      </c>
      <c r="D18" s="215" t="s">
        <v>109</v>
      </c>
      <c r="E18" s="215" t="s">
        <v>547</v>
      </c>
      <c r="F18" s="215" t="s">
        <v>548</v>
      </c>
      <c r="G18" s="232" t="str">
        <f t="shared" ref="G18" si="6">+CONCATENATE(D18," ",E18," ",F18)</f>
        <v>Posibilidad de Afectación Reputacional y Económica  por desactualización de la normatividad de los procesos, procedimientos, formatos y/o directivas debido a elaboración de documentos bajo los lineamientos del Ejército Nacional</v>
      </c>
      <c r="H18" s="215" t="s">
        <v>73</v>
      </c>
      <c r="I18" s="226">
        <v>27</v>
      </c>
      <c r="J18" s="235" t="str">
        <f>IF(I18&lt;=0,"",IF(I18&lt;=3,"Muy Baja",IF(I18&lt;=34,"Baja",IF(I18&lt;=600,"Media",IF(I18&lt;=6000,"Alta","Muy Alta")))))</f>
        <v>Baja</v>
      </c>
      <c r="K18" s="237">
        <f>IF(J18="","",IF(J18="Muy Baja",0.2,IF(J18="Baja",0.4,IF(J18="Media",0.6,IF(J18="Alta",0.8,IF(J18="Muy Alta",1,))))))</f>
        <v>0.4</v>
      </c>
      <c r="L18" s="221" t="s">
        <v>104</v>
      </c>
      <c r="M18" s="221" t="str">
        <f>IF(NOT(ISERROR(MATCH(L18,'[13]Tabla Impacto'!$B$221:$B$223,0))),'[13]Tabla Impacto'!$F$223,L18)</f>
        <v xml:space="preserve">     El riesgo afecta la imagen de alguna área de la organización</v>
      </c>
      <c r="N18" s="235" t="str">
        <f>IF(OR(M18='[13]Tabla Impacto'!$C$11,M18='[13]Tabla Impacto'!$D$11),"Leve",IF(OR(M18='[13]Tabla Impacto'!$C$12,M18='[13]Tabla Impacto'!$D$12),"Menor",IF(OR(M18='[13]Tabla Impacto'!$C$13,M18='[13]Tabla Impacto'!$D$13),"Moderado",IF(OR(M18='[13]Tabla Impacto'!$C$14,M18='[13]Tabla Impacto'!$D$14),"Mayor",IF(OR(M18='[13]Tabla Impacto'!$C$15,M18='[13]Tabla Impacto'!$D$15),"Catastrófico","")))))</f>
        <v>Leve</v>
      </c>
      <c r="O18" s="237">
        <f>IF(N18="","",IF(N18="Leve",0.2,IF(N18="Menor",0.4,IF(N18="Moderado",0.6,IF(N18="Mayor",0.8,IF(N18="Catastrófico",1,))))))</f>
        <v>0.2</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Bajo</v>
      </c>
      <c r="Q18" s="64" t="s">
        <v>179</v>
      </c>
      <c r="R18" s="58" t="s">
        <v>549</v>
      </c>
      <c r="S18" s="58" t="s">
        <v>550</v>
      </c>
      <c r="T18" s="58" t="s">
        <v>551</v>
      </c>
      <c r="U18" s="65" t="str">
        <f>+CONCATENATE(R18," ",S18," ",T18)</f>
        <v xml:space="preserve">El Suboficial de Seguimiento y Evaluación  Verifica trimestralmente la contribución o trabajo alineado a las líneas de cooperación dispuestos en la Guía de Relaciones Internacionales y/o programa de cooperación internacional, con el fin de identificar la alineación al direccionamiento político y estratégico.  En caso de no contribuir a una línea estratégica se deberá comunicar directamente al líder del proceso para verificar si hizo falta el reporte de actividades. dejando como evidencia de la verificación un informe de gestión. </v>
      </c>
      <c r="V18" s="25" t="str">
        <f t="shared" si="1"/>
        <v>Probabilidad</v>
      </c>
      <c r="W18" s="62" t="s">
        <v>94</v>
      </c>
      <c r="X18" s="62" t="s">
        <v>76</v>
      </c>
      <c r="Y18" s="26" t="str">
        <f>IF(AND(W18="Preventivo",X18="Automático"),"50%",IF(AND(W18="Preventivo",X18="Manual"),"40%",IF(AND(W18="Detectivo",X18="Automático"),"40%",IF(AND(W18="Detectivo",X18="Manual"),"30%",IF(AND(W18="Correctivo",X18="Automático"),"35%",IF(AND(W18="Correctivo",X18="Manual"),"25%",""))))))</f>
        <v>30%</v>
      </c>
      <c r="Z18" s="62" t="s">
        <v>77</v>
      </c>
      <c r="AA18" s="62" t="s">
        <v>78</v>
      </c>
      <c r="AB18" s="62" t="s">
        <v>79</v>
      </c>
      <c r="AC18" s="27">
        <f>IFERROR(IF(V18="Probabilidad",(K18-(+K18*Y18)),IF(V18="Impacto",K18,"")),"")</f>
        <v>0.28000000000000003</v>
      </c>
      <c r="AD18" s="241" t="str">
        <f>IFERROR(LOOKUP(LOOKUP(2,1/(AC18:AC24&lt;&gt;""),AC18:AC24),'[13]Opciones Tratamiento'!$I$2:$I$6,'[13]Opciones Tratamiento'!$J$2:$J$6),"")</f>
        <v>Muy Baja</v>
      </c>
      <c r="AE18" s="26">
        <f t="shared" si="5"/>
        <v>0.28000000000000003</v>
      </c>
      <c r="AF18" s="241" t="str">
        <f>IFERROR(LOOKUP(LOOKUP(2,1/(AG18:AG24&lt;&gt;""),AG18:AG24),'[13]Opciones Tratamiento'!L2:M6),"")</f>
        <v>Leve</v>
      </c>
      <c r="AG18" s="28">
        <f>IFERROR(IF(V18="Impacto",(O18-(+O18*Y18)),IF(V18="Probabilidad",O18,"")),"")</f>
        <v>0.2</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Bajo</v>
      </c>
      <c r="AI18" s="225" t="s">
        <v>80</v>
      </c>
      <c r="AJ18" s="29"/>
      <c r="AL18" s="58"/>
      <c r="AN18" s="29"/>
      <c r="AO18" s="227" t="s">
        <v>81</v>
      </c>
      <c r="AP18" s="230" t="s">
        <v>552</v>
      </c>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50" customHeight="1" x14ac:dyDescent="0.25">
      <c r="A19" s="208"/>
      <c r="B19" s="210"/>
      <c r="C19" s="213"/>
      <c r="D19" s="215"/>
      <c r="E19" s="215"/>
      <c r="F19" s="215"/>
      <c r="G19" s="232"/>
      <c r="H19" s="215"/>
      <c r="I19" s="227"/>
      <c r="J19" s="235"/>
      <c r="K19" s="237"/>
      <c r="L19" s="221"/>
      <c r="M19" s="221"/>
      <c r="N19" s="235"/>
      <c r="O19" s="237"/>
      <c r="P19" s="239"/>
      <c r="Q19" s="64" t="s">
        <v>180</v>
      </c>
      <c r="R19" s="58" t="s">
        <v>549</v>
      </c>
      <c r="S19" s="58" t="s">
        <v>892</v>
      </c>
      <c r="T19" s="58" t="s">
        <v>893</v>
      </c>
      <c r="U19" s="65" t="str">
        <f>+CONCATENATE(R19," ",S19," ",T19)</f>
        <v xml:space="preserve">El Suboficial de Seguimiento y Evaluación   verifica semestralmente las salidas del proceso, identificando si han sido conformes con los requisitos y criterios del proceso, con el fin de determinar si se requiere o no plan de mejoramiento.  En caso de encontrar el incumplimiento de un requisito, se debe comunicar al líder del proceso y a CEDE5 la salida no conforme, dejando como evidencia el formato establecido para la identificación de salidas no conformes. </v>
      </c>
      <c r="V19" s="25" t="str">
        <f t="shared" si="1"/>
        <v>Probabilidad</v>
      </c>
      <c r="W19" s="62" t="s">
        <v>94</v>
      </c>
      <c r="X19" s="62" t="s">
        <v>76</v>
      </c>
      <c r="Y19" s="26" t="str">
        <f t="shared" ref="Y19" si="7">IF(AND(W19="Preventivo",X19="Automático"),"50%",IF(AND(W19="Preventivo",X19="Manual"),"40%",IF(AND(W19="Detectivo",X19="Automático"),"40%",IF(AND(W19="Detectivo",X19="Manual"),"30%",IF(AND(W19="Correctivo",X19="Automático"),"35%",IF(AND(W19="Correctivo",X19="Manual"),"25%",""))))))</f>
        <v>30%</v>
      </c>
      <c r="Z19" s="62" t="s">
        <v>77</v>
      </c>
      <c r="AA19" s="62" t="s">
        <v>78</v>
      </c>
      <c r="AB19" s="62" t="s">
        <v>79</v>
      </c>
      <c r="AC19" s="27">
        <f>IFERROR(IF(AND(V18="Probabilidad",V19="Probabilidad"),(AE18-(+AE18*Y19)),IF(V19="Probabilidad",(K18-(+K18*Y19)),IF(V19="Impacto",AE18,""))),"")</f>
        <v>0.19600000000000001</v>
      </c>
      <c r="AD19" s="241"/>
      <c r="AE19" s="26">
        <f t="shared" si="5"/>
        <v>0.19600000000000001</v>
      </c>
      <c r="AF19" s="241"/>
      <c r="AG19" s="28">
        <f>IFERROR(IF(AND(V18="Impacto",V19="Impacto"),(AG18-(+AG18*Y19)),IF(V19="Impacto",(O18-(+O18*Y19)),IF(V19="Probabilidad",AG18,""))),"")</f>
        <v>0.2</v>
      </c>
      <c r="AH19" s="223"/>
      <c r="AI19" s="225"/>
      <c r="AJ19" s="29"/>
      <c r="AK19" s="64"/>
      <c r="AL19" s="58"/>
      <c r="AM19" s="64"/>
      <c r="AN19" s="29"/>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150" customHeight="1" x14ac:dyDescent="0.25">
      <c r="A20" s="208"/>
      <c r="B20" s="210"/>
      <c r="C20" s="213"/>
      <c r="D20" s="215"/>
      <c r="E20" s="215"/>
      <c r="F20" s="215"/>
      <c r="G20" s="232"/>
      <c r="H20" s="215"/>
      <c r="I20" s="227"/>
      <c r="J20" s="235"/>
      <c r="K20" s="237"/>
      <c r="L20" s="221"/>
      <c r="M20" s="221"/>
      <c r="N20" s="235"/>
      <c r="O20" s="237"/>
      <c r="P20" s="239"/>
      <c r="Q20" s="64" t="s">
        <v>181</v>
      </c>
      <c r="R20" s="58" t="s">
        <v>553</v>
      </c>
      <c r="S20" s="58" t="s">
        <v>554</v>
      </c>
      <c r="T20" s="58" t="s">
        <v>894</v>
      </c>
      <c r="U20" s="65" t="str">
        <f t="shared" ref="U20:U24" si="8">+CONCATENATE(R20," ",S20," ",T20)</f>
        <v xml:space="preserve">El Suboficial se Seguimiento y Evaluación  verifica semestralmente que la documentación propia del proceso (formatos, procedimientos, procesos) esté alineada con el direccionamiento político y estratégico, con el fin de determinar su alineación.  En caso de encontrar que no es conforme con el direccionamiento político ye estratégico, se debe comunicar al líder del proceso para efectuar la actualización de los documentos, dejando como evidencia un acta de reunión. </v>
      </c>
      <c r="V20" s="25" t="str">
        <f t="shared" si="1"/>
        <v>Probabilidad</v>
      </c>
      <c r="W20" s="62" t="s">
        <v>94</v>
      </c>
      <c r="X20" s="62" t="s">
        <v>76</v>
      </c>
      <c r="Y20" s="26" t="str">
        <f>IF(AND(W20="Preventivo",X20="Automático"),"50%",IF(AND(W20="Preventivo",X20="Manual"),"40%",IF(AND(W20="Detectivo",X20="Automático"),"40%",IF(AND(W20="Detectivo",X20="Manual"),"30%",IF(AND(W20="Correctivo",X20="Automático"),"35%",IF(AND(W20="Correctivo",X20="Manual"),"25%",""))))))</f>
        <v>30%</v>
      </c>
      <c r="Z20" s="62" t="s">
        <v>77</v>
      </c>
      <c r="AA20" s="62" t="s">
        <v>78</v>
      </c>
      <c r="AB20" s="62" t="s">
        <v>79</v>
      </c>
      <c r="AC20" s="27">
        <f t="shared" ref="AC20:AC24" si="9">IFERROR(IF(AND(V19="Probabilidad",V20="Probabilidad"),(AE19-(+AE19*Y20)),IF(V20="Probabilidad",(K19-(+K19*Y20)),IF(V20="Impacto",AE19,""))),"")</f>
        <v>0.13720000000000002</v>
      </c>
      <c r="AD20" s="241"/>
      <c r="AE20" s="26">
        <f t="shared" si="5"/>
        <v>0.13720000000000002</v>
      </c>
      <c r="AF20" s="241"/>
      <c r="AG20" s="28">
        <f>IFERROR(IF(AND(V18="Impacto",V19="Impacto",V20="Impacto"),(AG19-(+AG19*Y20)),IF(V20="Impacto",(O18-(+O18*Y20)),IF(V20="Probabilidad",AG19,""))),"")</f>
        <v>0.2</v>
      </c>
      <c r="AH20" s="223"/>
      <c r="AI20" s="225"/>
      <c r="AJ20" s="29"/>
      <c r="AK20" s="64"/>
      <c r="AL20" s="58"/>
      <c r="AM20" s="64"/>
      <c r="AN20" s="29"/>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29"/>
      <c r="AK21" s="64"/>
      <c r="AL21" s="58"/>
      <c r="AM21" s="64"/>
      <c r="AN21" s="29"/>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29"/>
      <c r="AK22" s="64"/>
      <c r="AL22" s="58"/>
      <c r="AM22" s="64"/>
      <c r="AN22" s="29"/>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29"/>
      <c r="AK23" s="64"/>
      <c r="AL23" s="58"/>
      <c r="AM23" s="64"/>
      <c r="AN23" s="29"/>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c r="D25" s="215"/>
      <c r="E25" s="215"/>
      <c r="F25" s="215"/>
      <c r="G25" s="232" t="str">
        <f t="shared" ref="G25" si="11">+CONCATENATE(D25," ",E25," ",F25)</f>
        <v xml:space="preserve">  </v>
      </c>
      <c r="H25" s="215"/>
      <c r="I25" s="227"/>
      <c r="J25" s="235" t="str">
        <f>IF(I25&lt;=0,"",IF(I25&lt;=3,"Muy Baja",IF(I25&lt;=34,"Baja",IF(I25&lt;=600,"Media",IF(I25&lt;=6000,"Alta","Muy Alta")))))</f>
        <v/>
      </c>
      <c r="K25" s="237" t="str">
        <f>IF(J25="","",IF(J25="Muy Baja",0.2,IF(J25="Baja",0.4,IF(J25="Media",0.6,IF(J25="Alta",0.8,IF(J25="Muy Alta",1,))))))</f>
        <v/>
      </c>
      <c r="L25" s="221"/>
      <c r="M25" s="221">
        <f>IF(NOT(ISERROR(MATCH(L25,'[13]Tabla Impacto'!$B$221:$B$223,0))),'[13]Tabla Impacto'!$F$223,L25)</f>
        <v>0</v>
      </c>
      <c r="N25" s="235" t="str">
        <f>IF(OR(M25='[13]Tabla Impacto'!$C$11,M25='[13]Tabla Impacto'!$D$11),"Leve",IF(OR(M25='[13]Tabla Impacto'!$C$12,M25='[13]Tabla Impacto'!$D$12),"Menor",IF(OR(M25='[13]Tabla Impacto'!$C$13,M25='[13]Tabla Impacto'!$D$13),"Moderado",IF(OR(M25='[13]Tabla Impacto'!$C$14,M25='[13]Tabla Impacto'!$D$14),"Mayor",IF(OR(M25='[13]Tabla Impacto'!$C$15,M25='[13]Tabla Impacto'!$D$15),"Catastrófico","")))))</f>
        <v/>
      </c>
      <c r="O25" s="237" t="str">
        <f>IF(N25="","",IF(N25="Leve",0.2,IF(N25="Menor",0.4,IF(N25="Moderado",0.6,IF(N25="Mayor",0.8,IF(N25="Catastrófico",1,))))))</f>
        <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64"/>
      <c r="R25" s="58"/>
      <c r="S25" s="64"/>
      <c r="T25" s="58"/>
      <c r="U25" s="65" t="str">
        <f>+CONCATENATE(R25," ",S25," ",T25)</f>
        <v xml:space="preserve">  </v>
      </c>
      <c r="V25" s="25" t="str">
        <f t="shared" si="1"/>
        <v/>
      </c>
      <c r="W25" s="62"/>
      <c r="X25" s="62"/>
      <c r="Y25" s="26" t="str">
        <f>IF(AND(W25="Preventivo",X25="Automático"),"50%",IF(AND(W25="Preventivo",X25="Manual"),"40%",IF(AND(W25="Detectivo",X25="Automático"),"40%",IF(AND(W25="Detectivo",X25="Manual"),"30%",IF(AND(W25="Correctivo",X25="Automático"),"35%",IF(AND(W25="Correctivo",X25="Manual"),"25%",""))))))</f>
        <v/>
      </c>
      <c r="Z25" s="62"/>
      <c r="AA25" s="62"/>
      <c r="AB25" s="62"/>
      <c r="AC25" s="27" t="str">
        <f>IFERROR(IF(V25="Probabilidad",(K25-(+K25*Y25)),IF(V25="Impacto",K25,"")),"")</f>
        <v/>
      </c>
      <c r="AD25" s="241" t="str">
        <f>IFERROR(LOOKUP(LOOKUP(2,1/(AC25:AC31&lt;&gt;""),AC25:AC31),'[13]Opciones Tratamiento'!$I$2:$I$6,'[13]Opciones Tratamiento'!$J$2:$J$6),"")</f>
        <v/>
      </c>
      <c r="AE25" s="26" t="str">
        <f>+AC25</f>
        <v/>
      </c>
      <c r="AF25" s="241" t="str">
        <f>IFERROR(LOOKUP(LOOKUP(2,1/(AG25:AG31&lt;&gt;""),AG25:AG31),'[13]Opciones Tratamiento'!L2:M6),"")</f>
        <v/>
      </c>
      <c r="AG25" s="28" t="str">
        <f>IFERROR(IF(V25="Impacto",(O25-(+O25*Y25)),IF(V25="Probabilidad",O25,"")),"")</f>
        <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225"/>
      <c r="AJ25" s="29"/>
      <c r="AK25" s="64"/>
      <c r="AL25" s="58"/>
      <c r="AM25" s="64"/>
      <c r="AN25" s="29"/>
      <c r="AO25" s="227"/>
      <c r="AP25" s="243"/>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c r="R26" s="64"/>
      <c r="S26" s="64"/>
      <c r="T26" s="64"/>
      <c r="U26" s="65" t="str">
        <f>+CONCATENATE(R26," ",S26," ",T26)</f>
        <v xml:space="preserve">  </v>
      </c>
      <c r="V26" s="25" t="str">
        <f t="shared" si="1"/>
        <v/>
      </c>
      <c r="W26" s="62"/>
      <c r="X26" s="62"/>
      <c r="Y26" s="26" t="str">
        <f t="shared" ref="Y26" si="12">IF(AND(W26="Preventivo",X26="Automático"),"50%",IF(AND(W26="Preventivo",X26="Manual"),"40%",IF(AND(W26="Detectivo",X26="Automático"),"40%",IF(AND(W26="Detectivo",X26="Manual"),"30%",IF(AND(W26="Correctivo",X26="Automático"),"35%",IF(AND(W26="Correctivo",X26="Manual"),"25%",""))))))</f>
        <v/>
      </c>
      <c r="Z26" s="62"/>
      <c r="AA26" s="62"/>
      <c r="AB26" s="62"/>
      <c r="AC26" s="27" t="str">
        <f>IFERROR(IF(AND(V25="Probabilidad",V26="Probabilidad"),(AE25-(+AE25*Y26)),IF(V26="Probabilidad",(K25-(+K25*Y26)),IF(V26="Impacto",AE25,""))),"")</f>
        <v/>
      </c>
      <c r="AD26" s="241"/>
      <c r="AE26" s="26" t="str">
        <f t="shared" ref="AE26" si="13">+AC26</f>
        <v/>
      </c>
      <c r="AF26" s="241"/>
      <c r="AG26" s="28" t="str">
        <f>IFERROR(IF(AND(V25="Impacto",V26="Impacto"),(AG25-(+AG25*Y26)),IF(V26="Impacto",(O25-(+O25*Y26)),IF(V26="Probabilidad",AG25,""))),"")</f>
        <v/>
      </c>
      <c r="AH26" s="223"/>
      <c r="AI26" s="225"/>
      <c r="AJ26" s="29"/>
      <c r="AK26" s="64"/>
      <c r="AL26" s="58"/>
      <c r="AM26" s="64"/>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c r="R27" s="64"/>
      <c r="S27" s="64"/>
      <c r="T27" s="64"/>
      <c r="U27" s="65" t="str">
        <f t="shared" ref="U27:U31" si="14">+CONCATENATE(R27," ",S27," ",T27)</f>
        <v xml:space="preserve">  </v>
      </c>
      <c r="V27" s="25" t="str">
        <f t="shared" si="1"/>
        <v/>
      </c>
      <c r="W27" s="62"/>
      <c r="X27" s="62"/>
      <c r="Y27" s="26" t="str">
        <f>IF(AND(W27="Preventivo",X27="Automático"),"50%",IF(AND(W27="Preventivo",X27="Manual"),"40%",IF(AND(W27="Detectivo",X27="Automático"),"40%",IF(AND(W27="Detectivo",X27="Manual"),"30%",IF(AND(W27="Correctivo",X27="Automático"),"35%",IF(AND(W27="Correctivo",X27="Manual"),"25%",""))))))</f>
        <v/>
      </c>
      <c r="Z27" s="62"/>
      <c r="AA27" s="62"/>
      <c r="AB27" s="62"/>
      <c r="AC27" s="27" t="str">
        <f t="shared" ref="AC27:AC31" si="15">IFERROR(IF(AND(V26="Probabilidad",V27="Probabilidad"),(AE26-(+AE26*Y27)),IF(V27="Probabilidad",(K26-(+K26*Y27)),IF(V27="Impacto",AE26,""))),"")</f>
        <v/>
      </c>
      <c r="AD27" s="241"/>
      <c r="AE27" s="26" t="str">
        <f>+AC27</f>
        <v/>
      </c>
      <c r="AF27" s="241"/>
      <c r="AG27" s="28" t="str">
        <f>IFERROR(IF(AND(V25="Impacto",V26="Impacto",V27="Impacto"),(AG26-(+AG26*Y27)),IF(V27="Impacto",(O25-(+O25*Y27)),IF(V27="Probabilidad",AG26,""))),"")</f>
        <v/>
      </c>
      <c r="AH27" s="223"/>
      <c r="AI27" s="225"/>
      <c r="AJ27" s="29"/>
      <c r="AK27" s="64"/>
      <c r="AL27" s="58"/>
      <c r="AM27" s="64"/>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64"/>
      <c r="S28" s="64"/>
      <c r="T28" s="64"/>
      <c r="U28" s="65" t="str">
        <f t="shared" si="14"/>
        <v xml:space="preserve">  </v>
      </c>
      <c r="V28" s="25" t="str">
        <f t="shared" si="1"/>
        <v/>
      </c>
      <c r="W28" s="62"/>
      <c r="X28" s="62"/>
      <c r="Y28" s="26" t="str">
        <f t="shared" ref="Y28" si="16">IF(AND(W28="Preventivo",X28="Automático"),"50%",IF(AND(W28="Preventivo",X28="Manual"),"40%",IF(AND(W28="Detectivo",X28="Automático"),"40%",IF(AND(W28="Detectivo",X28="Manual"),"30%",IF(AND(W28="Correctivo",X28="Automático"),"35%",IF(AND(W28="Correctivo",X28="Manual"),"25%",""))))))</f>
        <v/>
      </c>
      <c r="Z28" s="62"/>
      <c r="AA28" s="62"/>
      <c r="AB28" s="62"/>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64"/>
      <c r="AL28" s="58"/>
      <c r="AM28" s="64"/>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IF(NOT(ISERROR(MATCH(L32,'[13]Tabla Impacto'!$B$221:$B$223,0))),'[13]Tabla Impacto'!$F$223,L32)</f>
        <v>0</v>
      </c>
      <c r="N32" s="235" t="str">
        <f>IF(OR(M32='[13]Tabla Impacto'!$C$11,M32='[13]Tabla Impacto'!$D$11),"Leve",IF(OR(M32='[13]Tabla Impacto'!$C$12,M32='[13]Tabla Impacto'!$D$12),"Menor",IF(OR(M32='[13]Tabla Impacto'!$C$13,M32='[13]Tabla Impacto'!$D$13),"Moderado",IF(OR(M32='[13]Tabla Impacto'!$C$14,M32='[13]Tabla Impacto'!$D$14),"Mayor",IF(OR(M32='[13]Tabla Impacto'!$C$15,M32='[13]Tabla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64"/>
      <c r="T32" s="58"/>
      <c r="U32" s="65" t="str">
        <f>+CONCATENATE(R32," ",S32," ",T32)</f>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IFERROR(LOOKUP(LOOKUP(2,1/(AC32:AC38&lt;&gt;""),AC32:AC38),'[13]Opciones Tratamiento'!$I$2:$I$6,'[13]Opciones Tratamiento'!$J$2:$J$6),"")</f>
        <v/>
      </c>
      <c r="AE32" s="26" t="str">
        <f>+AC32</f>
        <v/>
      </c>
      <c r="AF32" s="241" t="str">
        <f>IFERROR(LOOKUP(LOOKUP(2,1/(AG32:AG38&lt;&gt;""),AG32:AG38),'[13]Opciones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29"/>
      <c r="AK32" s="64"/>
      <c r="AL32" s="58"/>
      <c r="AM32" s="64"/>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64"/>
      <c r="S33" s="64"/>
      <c r="T33" s="64"/>
      <c r="U33" s="65" t="str">
        <f>+CONCATENATE(R33," ",S33," ",T33)</f>
        <v xml:space="preserve">  </v>
      </c>
      <c r="V33" s="25" t="str">
        <f t="shared" si="1"/>
        <v/>
      </c>
      <c r="W33" s="62"/>
      <c r="X33" s="62"/>
      <c r="Y33" s="26" t="str">
        <f t="shared" ref="Y33" si="19">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29"/>
      <c r="AK33" s="64"/>
      <c r="AL33" s="58"/>
      <c r="AM33" s="64"/>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64"/>
      <c r="S34" s="64"/>
      <c r="T34" s="64"/>
      <c r="U34" s="65" t="str">
        <f t="shared" ref="U34:U38" si="21">+CONCATENATE(R34," ",S34," ",T34)</f>
        <v xml:space="preserve">  </v>
      </c>
      <c r="V34" s="25" t="str">
        <f t="shared" si="1"/>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29"/>
      <c r="AK34" s="64"/>
      <c r="AL34" s="58"/>
      <c r="AM34" s="64"/>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64"/>
      <c r="AL35" s="58"/>
      <c r="AM35" s="64"/>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IF(NOT(ISERROR(MATCH(L39,'[13]Tabla Impacto'!$B$221:$B$223,0))),'[13]Tabla Impacto'!$F$223,L39)</f>
        <v>0</v>
      </c>
      <c r="N39" s="235" t="str">
        <f>IF(OR(M39='[13]Tabla Impacto'!$C$11,M39='[13]Tabla Impacto'!$D$11),"Leve",IF(OR(M39='[13]Tabla Impacto'!$C$12,M39='[13]Tabla Impacto'!$D$12),"Menor",IF(OR(M39='[13]Tabla Impacto'!$C$13,M39='[13]Tabla Impacto'!$D$13),"Moderado",IF(OR(M39='[13]Tabla Impacto'!$C$14,M39='[13]Tabla Impacto'!$D$14),"Mayor",IF(OR(M39='[13]Tabla Impacto'!$C$15,M39='[13]Tabla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IFERROR(LOOKUP(LOOKUP(2,1/(AC39:AC45&lt;&gt;""),AC39:AC45),'[13]Opciones Tratamiento'!$I$2:$I$6,'[13]Opciones Tratamiento'!$J$2:$J$6),"")</f>
        <v/>
      </c>
      <c r="AE39" s="26" t="str">
        <f>+AC39</f>
        <v/>
      </c>
      <c r="AF39" s="241" t="str">
        <f>IFERROR(LOOKUP(LOOKUP(2,1/(AG39:AG45&lt;&gt;""),AG39:AG45),'[13]Opciones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64"/>
      <c r="AL39" s="58"/>
      <c r="AM39" s="64"/>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64"/>
      <c r="AL40" s="58"/>
      <c r="AM40" s="64"/>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64"/>
      <c r="AL41" s="58"/>
      <c r="AM41" s="64"/>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IF(NOT(ISERROR(MATCH(L46,'[13]Tabla Impacto'!$B$221:$B$223,0))),'[13]Tabla Impacto'!$F$223,L46)</f>
        <v>0</v>
      </c>
      <c r="N46" s="235" t="str">
        <f>IF(OR(M46='[13]Tabla Impacto'!$C$11,M46='[13]Tabla Impacto'!$D$11),"Leve",IF(OR(M46='[13]Tabla Impacto'!$C$12,M46='[13]Tabla Impacto'!$D$12),"Menor",IF(OR(M46='[13]Tabla Impacto'!$C$13,M46='[13]Tabla Impacto'!$D$13),"Moderado",IF(OR(M46='[13]Tabla Impacto'!$C$14,M46='[13]Tabla Impacto'!$D$14),"Mayor",IF(OR(M46='[13]Tabla Impacto'!$C$15,M46='[13]Tabla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IFERROR(LOOKUP(LOOKUP(2,1/(AC46:AC52&lt;&gt;""),AC46:AC52),'[13]Opciones Tratamiento'!$I$2:$I$6,'[13]Opciones Tratamiento'!$J$2:$J$6),"")</f>
        <v/>
      </c>
      <c r="AE46" s="26" t="str">
        <f>+AC46</f>
        <v/>
      </c>
      <c r="AF46" s="241" t="str">
        <f>IFERROR(LOOKUP(LOOKUP(2,1/(AG46:AG52&lt;&gt;""),AG46:AG52),'[13]Opciones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64"/>
      <c r="AL46" s="58"/>
      <c r="AM46" s="64"/>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64"/>
      <c r="AL47" s="58"/>
      <c r="AM47" s="64"/>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64"/>
      <c r="AL48" s="58"/>
      <c r="AM48" s="64"/>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IF(NOT(ISERROR(MATCH(L53,'[13]Tabla Impacto'!$B$221:$B$223,0))),'[13]Tabla Impacto'!$F$223,L53)</f>
        <v>0</v>
      </c>
      <c r="N53" s="235" t="str">
        <f>IF(OR(M53='[13]Tabla Impacto'!$C$11,M53='[13]Tabla Impacto'!$D$11),"Leve",IF(OR(M53='[13]Tabla Impacto'!$C$12,M53='[13]Tabla Impacto'!$D$12),"Menor",IF(OR(M53='[13]Tabla Impacto'!$C$13,M53='[13]Tabla Impacto'!$D$13),"Moderado",IF(OR(M53='[13]Tabla Impacto'!$C$14,M53='[13]Tabla Impacto'!$D$14),"Mayor",IF(OR(M53='[13]Tabla Impacto'!$C$15,M53='[13]Tabla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IFERROR(LOOKUP(LOOKUP(2,1/(AC53:AC59&lt;&gt;""),AC53:AC59),'[13]Opciones Tratamiento'!$I$2:$I$6,'[13]Opciones Tratamiento'!$J$2:$J$6),"")</f>
        <v/>
      </c>
      <c r="AE53" s="26" t="str">
        <f>+AC53</f>
        <v/>
      </c>
      <c r="AF53" s="241" t="str">
        <f>IFERROR(LOOKUP(LOOKUP(2,1/(AG53:AG59&lt;&gt;""),AG53:AG59),'[13]Opciones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IF(NOT(ISERROR(MATCH(L60,'[13]Tabla Impacto'!$B$221:$B$223,0))),'[13]Tabla Impacto'!$F$223,L60)</f>
        <v>0</v>
      </c>
      <c r="N60" s="235" t="str">
        <f>IF(OR(M60='[13]Tabla Impacto'!$C$11,M60='[13]Tabla Impacto'!$D$11),"Leve",IF(OR(M60='[13]Tabla Impacto'!$C$12,M60='[13]Tabla Impacto'!$D$12),"Menor",IF(OR(M60='[13]Tabla Impacto'!$C$13,M60='[13]Tabla Impacto'!$D$13),"Moderado",IF(OR(M60='[13]Tabla Impacto'!$C$14,M60='[13]Tabla Impacto'!$D$14),"Mayor",IF(OR(M60='[13]Tabla Impacto'!$C$15,M60='[13]Tabla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IFERROR(LOOKUP(LOOKUP(2,1/(AC60:AC66&lt;&gt;""),AC60:AC66),'[13]Opciones Tratamiento'!$I$2:$I$6,'[13]Opciones Tratamiento'!$J$2:$J$6),"")</f>
        <v/>
      </c>
      <c r="AE60" s="26" t="str">
        <f>+AC60</f>
        <v/>
      </c>
      <c r="AF60" s="241" t="str">
        <f>IFERROR(LOOKUP(LOOKUP(2,1/(AG60:AG66&lt;&gt;""),AG60:AG66),'[13]Opciones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29"/>
      <c r="AK64" s="64"/>
      <c r="AL64" s="58"/>
      <c r="AM64" s="64"/>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IF(NOT(ISERROR(MATCH(L67,'[13]Tabla Impacto'!$B$221:$B$223,0))),'[13]Tabla Impacto'!$F$223,L67)</f>
        <v>0</v>
      </c>
      <c r="N67" s="235" t="str">
        <f>IF(OR(M67='[13]Tabla Impacto'!$C$11,M67='[13]Tabla Impacto'!$D$11),"Leve",IF(OR(M67='[13]Tabla Impacto'!$C$12,M67='[13]Tabla Impacto'!$D$12),"Menor",IF(OR(M67='[13]Tabla Impacto'!$C$13,M67='[13]Tabla Impacto'!$D$13),"Moderado",IF(OR(M67='[13]Tabla Impacto'!$C$14,M67='[13]Tabla Impacto'!$D$14),"Mayor",IF(OR(M67='[13]Tabla Impacto'!$C$15,M67='[13]Tabla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IFERROR(LOOKUP(LOOKUP(2,1/(AC67:AC73&lt;&gt;""),AC67:AC73),'[13]Opciones Tratamiento'!$I$2:$I$6,'[13]Opciones Tratamiento'!$J$2:$J$6),"")</f>
        <v/>
      </c>
      <c r="AE67" s="26" t="str">
        <f>+AC67</f>
        <v/>
      </c>
      <c r="AF67" s="241" t="str">
        <f>IFERROR(LOOKUP(LOOKUP(2,1/(AG67:AG73&lt;&gt;""),AG67:AG73),'[13]Opciones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29"/>
      <c r="AK71" s="64"/>
      <c r="AL71" s="58"/>
      <c r="AM71" s="64"/>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IF(NOT(ISERROR(MATCH(L74,'[13]Tabla Impacto'!$B$221:$B$223,0))),'[13]Tabla Impacto'!$F$223,L74)</f>
        <v>0</v>
      </c>
      <c r="N74" s="235" t="str">
        <f>IF(OR(M74='[13]Tabla Impacto'!$C$11,M74='[13]Tabla Impacto'!$D$11),"Leve",IF(OR(M74='[13]Tabla Impacto'!$C$12,M74='[13]Tabla Impacto'!$D$12),"Menor",IF(OR(M74='[13]Tabla Impacto'!$C$13,M74='[13]Tabla Impacto'!$D$13),"Moderado",IF(OR(M74='[13]Tabla Impacto'!$C$14,M74='[13]Tabla Impacto'!$D$14),"Mayor",IF(OR(M74='[13]Tabla Impacto'!$C$15,M74='[13]Tabla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IFERROR(LOOKUP(LOOKUP(2,1/(AC74:AC80&lt;&gt;""),AC74:AC80),'[13]Opciones Tratamiento'!$I$2:$I$6,'[13]Opciones Tratamiento'!$J$2:$J$6),"")</f>
        <v/>
      </c>
      <c r="AE74" s="26" t="str">
        <f>+AC74</f>
        <v/>
      </c>
      <c r="AF74" s="241" t="str">
        <f>IFERROR(LOOKUP(LOOKUP(2,1/(AG74:AG80&lt;&gt;""),AG74:AG80),'[13]Opciones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64"/>
      <c r="AL75" s="58"/>
      <c r="AM75" s="64"/>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64"/>
      <c r="AL77" s="58"/>
      <c r="AM77" s="64"/>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29"/>
      <c r="AK78" s="64"/>
      <c r="AL78" s="58"/>
      <c r="AM78" s="64"/>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29"/>
      <c r="AK79" s="64"/>
      <c r="AL79" s="58"/>
      <c r="AM79" s="64"/>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0.7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d/KIKsdA/sO0MgzTes7OQaYsg3RuUZ0vctIJEWTy9bWtoC/fsaLWebW2VydwjPiQdfH+tOWSGJzgHNechkvEgw==" saltValue="7utXp52kTkWzuE+f6jkLyQ==" spinCount="100000" sheet="1" objects="1" scenarios="1"/>
  <mergeCells count="269">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D46:D52"/>
    <mergeCell ref="E46:E52"/>
    <mergeCell ref="F46:F52"/>
    <mergeCell ref="G46:G52"/>
    <mergeCell ref="AD39:AD45"/>
    <mergeCell ref="AF39:AF45"/>
    <mergeCell ref="AH39:AH45"/>
    <mergeCell ref="AI39:AI45"/>
    <mergeCell ref="AO39:AO45"/>
    <mergeCell ref="AI46:AI52"/>
    <mergeCell ref="AO46:AO52"/>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A60:A66"/>
    <mergeCell ref="C60:C66"/>
    <mergeCell ref="D60:D66"/>
    <mergeCell ref="E60:E66"/>
    <mergeCell ref="F60:F66"/>
    <mergeCell ref="G60:G66"/>
    <mergeCell ref="H60:H66"/>
    <mergeCell ref="I60:I66"/>
    <mergeCell ref="O53:O59"/>
    <mergeCell ref="P53:P59"/>
    <mergeCell ref="AD53:AD59"/>
    <mergeCell ref="AF53:AF59"/>
    <mergeCell ref="AH53:AH59"/>
    <mergeCell ref="AI53:AI59"/>
    <mergeCell ref="I53:I59"/>
    <mergeCell ref="J53:J59"/>
    <mergeCell ref="K53:K59"/>
    <mergeCell ref="L53:L59"/>
    <mergeCell ref="M53:M59"/>
    <mergeCell ref="N53:N59"/>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AH67:AH73"/>
    <mergeCell ref="AI67:AI73"/>
    <mergeCell ref="AO67:AO73"/>
    <mergeCell ref="AP67:AR73"/>
    <mergeCell ref="K67:K73"/>
    <mergeCell ref="L67:L73"/>
    <mergeCell ref="M67:M73"/>
    <mergeCell ref="N67:N73"/>
    <mergeCell ref="O67:O73"/>
    <mergeCell ref="P67:P73"/>
    <mergeCell ref="H74:H80"/>
    <mergeCell ref="I74:I80"/>
    <mergeCell ref="J74:J80"/>
    <mergeCell ref="K74:K80"/>
    <mergeCell ref="L74:L80"/>
    <mergeCell ref="M74:M80"/>
    <mergeCell ref="A74:A80"/>
    <mergeCell ref="C74:C80"/>
    <mergeCell ref="D74:D80"/>
    <mergeCell ref="E74:E80"/>
    <mergeCell ref="F74:F80"/>
    <mergeCell ref="G74:G80"/>
    <mergeCell ref="AI74:AI80"/>
    <mergeCell ref="AO74:AO80"/>
    <mergeCell ref="AP74:AR80"/>
    <mergeCell ref="N74:N80"/>
    <mergeCell ref="O74:O80"/>
    <mergeCell ref="P74:P80"/>
    <mergeCell ref="AD74:AD80"/>
    <mergeCell ref="AF74:AF80"/>
    <mergeCell ref="AH74:AH80"/>
  </mergeCells>
  <conditionalFormatting sqref="J11">
    <cfRule type="cellIs" dxfId="2029" priority="281" operator="equal">
      <formula>"Muy Alta"</formula>
    </cfRule>
    <cfRule type="cellIs" dxfId="2028" priority="282" operator="equal">
      <formula>"Alta"</formula>
    </cfRule>
    <cfRule type="cellIs" dxfId="2027" priority="283" operator="equal">
      <formula>"Media"</formula>
    </cfRule>
    <cfRule type="cellIs" dxfId="2026" priority="284" operator="equal">
      <formula>"Baja"</formula>
    </cfRule>
    <cfRule type="cellIs" dxfId="2025" priority="285" operator="equal">
      <formula>"Muy Baja"</formula>
    </cfRule>
  </conditionalFormatting>
  <conditionalFormatting sqref="J18">
    <cfRule type="cellIs" dxfId="2024" priority="252" operator="equal">
      <formula>"Muy Alta"</formula>
    </cfRule>
    <cfRule type="cellIs" dxfId="2023" priority="253" operator="equal">
      <formula>"Alta"</formula>
    </cfRule>
    <cfRule type="cellIs" dxfId="2022" priority="254" operator="equal">
      <formula>"Media"</formula>
    </cfRule>
    <cfRule type="cellIs" dxfId="2021" priority="255" operator="equal">
      <formula>"Baja"</formula>
    </cfRule>
    <cfRule type="cellIs" dxfId="2020" priority="256" operator="equal">
      <formula>"Muy Baja"</formula>
    </cfRule>
  </conditionalFormatting>
  <conditionalFormatting sqref="J25">
    <cfRule type="cellIs" dxfId="2019" priority="223" operator="equal">
      <formula>"Muy Alta"</formula>
    </cfRule>
    <cfRule type="cellIs" dxfId="2018" priority="224" operator="equal">
      <formula>"Alta"</formula>
    </cfRule>
    <cfRule type="cellIs" dxfId="2017" priority="225" operator="equal">
      <formula>"Media"</formula>
    </cfRule>
    <cfRule type="cellIs" dxfId="2016" priority="226" operator="equal">
      <formula>"Baja"</formula>
    </cfRule>
    <cfRule type="cellIs" dxfId="2015" priority="227" operator="equal">
      <formula>"Muy Baja"</formula>
    </cfRule>
  </conditionalFormatting>
  <conditionalFormatting sqref="J32">
    <cfRule type="cellIs" dxfId="2014" priority="194" operator="equal">
      <formula>"Muy Alta"</formula>
    </cfRule>
    <cfRule type="cellIs" dxfId="2013" priority="195" operator="equal">
      <formula>"Alta"</formula>
    </cfRule>
    <cfRule type="cellIs" dxfId="2012" priority="196" operator="equal">
      <formula>"Media"</formula>
    </cfRule>
    <cfRule type="cellIs" dxfId="2011" priority="197" operator="equal">
      <formula>"Baja"</formula>
    </cfRule>
    <cfRule type="cellIs" dxfId="2010" priority="198" operator="equal">
      <formula>"Muy Baja"</formula>
    </cfRule>
  </conditionalFormatting>
  <conditionalFormatting sqref="J39">
    <cfRule type="cellIs" dxfId="2009" priority="165" operator="equal">
      <formula>"Muy Alta"</formula>
    </cfRule>
    <cfRule type="cellIs" dxfId="2008" priority="166" operator="equal">
      <formula>"Alta"</formula>
    </cfRule>
    <cfRule type="cellIs" dxfId="2007" priority="167" operator="equal">
      <formula>"Media"</formula>
    </cfRule>
    <cfRule type="cellIs" dxfId="2006" priority="168" operator="equal">
      <formula>"Baja"</formula>
    </cfRule>
    <cfRule type="cellIs" dxfId="2005" priority="169" operator="equal">
      <formula>"Muy Baja"</formula>
    </cfRule>
  </conditionalFormatting>
  <conditionalFormatting sqref="J46">
    <cfRule type="cellIs" dxfId="2004" priority="136" operator="equal">
      <formula>"Muy Alta"</formula>
    </cfRule>
    <cfRule type="cellIs" dxfId="2003" priority="137" operator="equal">
      <formula>"Alta"</formula>
    </cfRule>
    <cfRule type="cellIs" dxfId="2002" priority="138" operator="equal">
      <formula>"Media"</formula>
    </cfRule>
    <cfRule type="cellIs" dxfId="2001" priority="139" operator="equal">
      <formula>"Baja"</formula>
    </cfRule>
    <cfRule type="cellIs" dxfId="2000" priority="140" operator="equal">
      <formula>"Muy Baja"</formula>
    </cfRule>
  </conditionalFormatting>
  <conditionalFormatting sqref="J53">
    <cfRule type="cellIs" dxfId="1999" priority="107" operator="equal">
      <formula>"Muy Alta"</formula>
    </cfRule>
    <cfRule type="cellIs" dxfId="1998" priority="108" operator="equal">
      <formula>"Alta"</formula>
    </cfRule>
    <cfRule type="cellIs" dxfId="1997" priority="109" operator="equal">
      <formula>"Media"</formula>
    </cfRule>
    <cfRule type="cellIs" dxfId="1996" priority="110" operator="equal">
      <formula>"Baja"</formula>
    </cfRule>
    <cfRule type="cellIs" dxfId="1995" priority="111" operator="equal">
      <formula>"Muy Baja"</formula>
    </cfRule>
  </conditionalFormatting>
  <conditionalFormatting sqref="J60">
    <cfRule type="cellIs" dxfId="1994" priority="78" operator="equal">
      <formula>"Muy Alta"</formula>
    </cfRule>
    <cfRule type="cellIs" dxfId="1993" priority="79" operator="equal">
      <formula>"Alta"</formula>
    </cfRule>
    <cfRule type="cellIs" dxfId="1992" priority="80" operator="equal">
      <formula>"Media"</formula>
    </cfRule>
    <cfRule type="cellIs" dxfId="1991" priority="81" operator="equal">
      <formula>"Baja"</formula>
    </cfRule>
    <cfRule type="cellIs" dxfId="1990" priority="82" operator="equal">
      <formula>"Muy Baja"</formula>
    </cfRule>
  </conditionalFormatting>
  <conditionalFormatting sqref="M11">
    <cfRule type="containsText" dxfId="1989" priority="262" operator="containsText" text="❌">
      <formula>NOT(ISERROR(SEARCH("❌",M11)))</formula>
    </cfRule>
  </conditionalFormatting>
  <conditionalFormatting sqref="M18">
    <cfRule type="containsText" dxfId="1988" priority="233" operator="containsText" text="❌">
      <formula>NOT(ISERROR(SEARCH("❌",M18)))</formula>
    </cfRule>
  </conditionalFormatting>
  <conditionalFormatting sqref="M25">
    <cfRule type="containsText" dxfId="1987" priority="204" operator="containsText" text="❌">
      <formula>NOT(ISERROR(SEARCH("❌",M25)))</formula>
    </cfRule>
  </conditionalFormatting>
  <conditionalFormatting sqref="M32">
    <cfRule type="containsText" dxfId="1986" priority="175" operator="containsText" text="❌">
      <formula>NOT(ISERROR(SEARCH("❌",M32)))</formula>
    </cfRule>
  </conditionalFormatting>
  <conditionalFormatting sqref="M39">
    <cfRule type="containsText" dxfId="1985" priority="146" operator="containsText" text="❌">
      <formula>NOT(ISERROR(SEARCH("❌",M39)))</formula>
    </cfRule>
  </conditionalFormatting>
  <conditionalFormatting sqref="M46">
    <cfRule type="containsText" dxfId="1984" priority="117" operator="containsText" text="❌">
      <formula>NOT(ISERROR(SEARCH("❌",M46)))</formula>
    </cfRule>
  </conditionalFormatting>
  <conditionalFormatting sqref="M53">
    <cfRule type="containsText" dxfId="1983" priority="88" operator="containsText" text="❌">
      <formula>NOT(ISERROR(SEARCH("❌",M53)))</formula>
    </cfRule>
  </conditionalFormatting>
  <conditionalFormatting sqref="M60">
    <cfRule type="containsText" dxfId="1982" priority="59" operator="containsText" text="❌">
      <formula>NOT(ISERROR(SEARCH("❌",M60)))</formula>
    </cfRule>
  </conditionalFormatting>
  <conditionalFormatting sqref="N11">
    <cfRule type="cellIs" dxfId="1981" priority="286" operator="equal">
      <formula>"Catastrófico"</formula>
    </cfRule>
    <cfRule type="cellIs" dxfId="1980" priority="287" operator="equal">
      <formula>"Mayor"</formula>
    </cfRule>
    <cfRule type="cellIs" dxfId="1979" priority="288" operator="equal">
      <formula>"Moderado"</formula>
    </cfRule>
    <cfRule type="cellIs" dxfId="1978" priority="289" operator="equal">
      <formula>"Menor"</formula>
    </cfRule>
    <cfRule type="cellIs" dxfId="1977" priority="290" operator="equal">
      <formula>"Leve"</formula>
    </cfRule>
  </conditionalFormatting>
  <conditionalFormatting sqref="N18">
    <cfRule type="cellIs" dxfId="1976" priority="257" operator="equal">
      <formula>"Catastrófico"</formula>
    </cfRule>
    <cfRule type="cellIs" dxfId="1975" priority="258" operator="equal">
      <formula>"Mayor"</formula>
    </cfRule>
    <cfRule type="cellIs" dxfId="1974" priority="259" operator="equal">
      <formula>"Moderado"</formula>
    </cfRule>
    <cfRule type="cellIs" dxfId="1973" priority="260" operator="equal">
      <formula>"Menor"</formula>
    </cfRule>
    <cfRule type="cellIs" dxfId="1972" priority="261" operator="equal">
      <formula>"Leve"</formula>
    </cfRule>
  </conditionalFormatting>
  <conditionalFormatting sqref="N25">
    <cfRule type="cellIs" dxfId="1971" priority="228" operator="equal">
      <formula>"Catastrófico"</formula>
    </cfRule>
    <cfRule type="cellIs" dxfId="1970" priority="229" operator="equal">
      <formula>"Mayor"</formula>
    </cfRule>
    <cfRule type="cellIs" dxfId="1969" priority="230" operator="equal">
      <formula>"Moderado"</formula>
    </cfRule>
    <cfRule type="cellIs" dxfId="1968" priority="231" operator="equal">
      <formula>"Menor"</formula>
    </cfRule>
    <cfRule type="cellIs" dxfId="1967" priority="232" operator="equal">
      <formula>"Leve"</formula>
    </cfRule>
  </conditionalFormatting>
  <conditionalFormatting sqref="N32">
    <cfRule type="cellIs" dxfId="1966" priority="199" operator="equal">
      <formula>"Catastrófico"</formula>
    </cfRule>
    <cfRule type="cellIs" dxfId="1965" priority="200" operator="equal">
      <formula>"Mayor"</formula>
    </cfRule>
    <cfRule type="cellIs" dxfId="1964" priority="201" operator="equal">
      <formula>"Moderado"</formula>
    </cfRule>
    <cfRule type="cellIs" dxfId="1963" priority="202" operator="equal">
      <formula>"Menor"</formula>
    </cfRule>
    <cfRule type="cellIs" dxfId="1962" priority="203" operator="equal">
      <formula>"Leve"</formula>
    </cfRule>
  </conditionalFormatting>
  <conditionalFormatting sqref="N39">
    <cfRule type="cellIs" dxfId="1961" priority="170" operator="equal">
      <formula>"Catastrófico"</formula>
    </cfRule>
    <cfRule type="cellIs" dxfId="1960" priority="171" operator="equal">
      <formula>"Mayor"</formula>
    </cfRule>
    <cfRule type="cellIs" dxfId="1959" priority="172" operator="equal">
      <formula>"Moderado"</formula>
    </cfRule>
    <cfRule type="cellIs" dxfId="1958" priority="173" operator="equal">
      <formula>"Menor"</formula>
    </cfRule>
    <cfRule type="cellIs" dxfId="1957" priority="174" operator="equal">
      <formula>"Leve"</formula>
    </cfRule>
  </conditionalFormatting>
  <conditionalFormatting sqref="N46">
    <cfRule type="cellIs" dxfId="1956" priority="141" operator="equal">
      <formula>"Catastrófico"</formula>
    </cfRule>
    <cfRule type="cellIs" dxfId="1955" priority="142" operator="equal">
      <formula>"Mayor"</formula>
    </cfRule>
    <cfRule type="cellIs" dxfId="1954" priority="143" operator="equal">
      <formula>"Moderado"</formula>
    </cfRule>
    <cfRule type="cellIs" dxfId="1953" priority="144" operator="equal">
      <formula>"Menor"</formula>
    </cfRule>
    <cfRule type="cellIs" dxfId="1952" priority="145" operator="equal">
      <formula>"Leve"</formula>
    </cfRule>
  </conditionalFormatting>
  <conditionalFormatting sqref="N53">
    <cfRule type="cellIs" dxfId="1951" priority="112" operator="equal">
      <formula>"Catastrófico"</formula>
    </cfRule>
    <cfRule type="cellIs" dxfId="1950" priority="113" operator="equal">
      <formula>"Mayor"</formula>
    </cfRule>
    <cfRule type="cellIs" dxfId="1949" priority="114" operator="equal">
      <formula>"Moderado"</formula>
    </cfRule>
    <cfRule type="cellIs" dxfId="1948" priority="115" operator="equal">
      <formula>"Menor"</formula>
    </cfRule>
    <cfRule type="cellIs" dxfId="1947" priority="116" operator="equal">
      <formula>"Leve"</formula>
    </cfRule>
  </conditionalFormatting>
  <conditionalFormatting sqref="N60">
    <cfRule type="cellIs" dxfId="1946" priority="83" operator="equal">
      <formula>"Catastrófico"</formula>
    </cfRule>
    <cfRule type="cellIs" dxfId="1945" priority="84" operator="equal">
      <formula>"Mayor"</formula>
    </cfRule>
    <cfRule type="cellIs" dxfId="1944" priority="85" operator="equal">
      <formula>"Moderado"</formula>
    </cfRule>
    <cfRule type="cellIs" dxfId="1943" priority="86" operator="equal">
      <formula>"Menor"</formula>
    </cfRule>
    <cfRule type="cellIs" dxfId="1942" priority="87" operator="equal">
      <formula>"Leve"</formula>
    </cfRule>
  </conditionalFormatting>
  <conditionalFormatting sqref="P11">
    <cfRule type="cellIs" dxfId="1941" priority="277" operator="equal">
      <formula>"Extremo"</formula>
    </cfRule>
    <cfRule type="cellIs" dxfId="1940" priority="278" operator="equal">
      <formula>"Alto"</formula>
    </cfRule>
    <cfRule type="cellIs" dxfId="1939" priority="279" operator="equal">
      <formula>"Moderado"</formula>
    </cfRule>
    <cfRule type="cellIs" dxfId="1938" priority="280" operator="equal">
      <formula>"Bajo"</formula>
    </cfRule>
  </conditionalFormatting>
  <conditionalFormatting sqref="P18">
    <cfRule type="cellIs" dxfId="1937" priority="248" operator="equal">
      <formula>"Extremo"</formula>
    </cfRule>
    <cfRule type="cellIs" dxfId="1936" priority="249" operator="equal">
      <formula>"Alto"</formula>
    </cfRule>
    <cfRule type="cellIs" dxfId="1935" priority="250" operator="equal">
      <formula>"Moderado"</formula>
    </cfRule>
    <cfRule type="cellIs" dxfId="1934" priority="251" operator="equal">
      <formula>"Bajo"</formula>
    </cfRule>
  </conditionalFormatting>
  <conditionalFormatting sqref="P25">
    <cfRule type="cellIs" dxfId="1933" priority="219" operator="equal">
      <formula>"Extremo"</formula>
    </cfRule>
    <cfRule type="cellIs" dxfId="1932" priority="220" operator="equal">
      <formula>"Alto"</formula>
    </cfRule>
    <cfRule type="cellIs" dxfId="1931" priority="221" operator="equal">
      <formula>"Moderado"</formula>
    </cfRule>
    <cfRule type="cellIs" dxfId="1930" priority="222" operator="equal">
      <formula>"Bajo"</formula>
    </cfRule>
  </conditionalFormatting>
  <conditionalFormatting sqref="P32">
    <cfRule type="cellIs" dxfId="1929" priority="190" operator="equal">
      <formula>"Extremo"</formula>
    </cfRule>
    <cfRule type="cellIs" dxfId="1928" priority="191" operator="equal">
      <formula>"Alto"</formula>
    </cfRule>
    <cfRule type="cellIs" dxfId="1927" priority="192" operator="equal">
      <formula>"Moderado"</formula>
    </cfRule>
    <cfRule type="cellIs" dxfId="1926" priority="193" operator="equal">
      <formula>"Bajo"</formula>
    </cfRule>
  </conditionalFormatting>
  <conditionalFormatting sqref="P39">
    <cfRule type="cellIs" dxfId="1925" priority="161" operator="equal">
      <formula>"Extremo"</formula>
    </cfRule>
    <cfRule type="cellIs" dxfId="1924" priority="162" operator="equal">
      <formula>"Alto"</formula>
    </cfRule>
    <cfRule type="cellIs" dxfId="1923" priority="163" operator="equal">
      <formula>"Moderado"</formula>
    </cfRule>
    <cfRule type="cellIs" dxfId="1922" priority="164" operator="equal">
      <formula>"Bajo"</formula>
    </cfRule>
  </conditionalFormatting>
  <conditionalFormatting sqref="P46">
    <cfRule type="cellIs" dxfId="1921" priority="132" operator="equal">
      <formula>"Extremo"</formula>
    </cfRule>
    <cfRule type="cellIs" dxfId="1920" priority="133" operator="equal">
      <formula>"Alto"</formula>
    </cfRule>
    <cfRule type="cellIs" dxfId="1919" priority="134" operator="equal">
      <formula>"Moderado"</formula>
    </cfRule>
    <cfRule type="cellIs" dxfId="1918" priority="135" operator="equal">
      <formula>"Bajo"</formula>
    </cfRule>
  </conditionalFormatting>
  <conditionalFormatting sqref="P53">
    <cfRule type="cellIs" dxfId="1917" priority="103" operator="equal">
      <formula>"Extremo"</formula>
    </cfRule>
    <cfRule type="cellIs" dxfId="1916" priority="104" operator="equal">
      <formula>"Alto"</formula>
    </cfRule>
    <cfRule type="cellIs" dxfId="1915" priority="105" operator="equal">
      <formula>"Moderado"</formula>
    </cfRule>
    <cfRule type="cellIs" dxfId="1914" priority="106" operator="equal">
      <formula>"Bajo"</formula>
    </cfRule>
  </conditionalFormatting>
  <conditionalFormatting sqref="P60">
    <cfRule type="cellIs" dxfId="1913" priority="74" operator="equal">
      <formula>"Extremo"</formula>
    </cfRule>
    <cfRule type="cellIs" dxfId="1912" priority="75" operator="equal">
      <formula>"Alto"</formula>
    </cfRule>
    <cfRule type="cellIs" dxfId="1911" priority="76" operator="equal">
      <formula>"Moderado"</formula>
    </cfRule>
    <cfRule type="cellIs" dxfId="1910" priority="77" operator="equal">
      <formula>"Bajo"</formula>
    </cfRule>
  </conditionalFormatting>
  <conditionalFormatting sqref="AD11">
    <cfRule type="cellIs" dxfId="1909" priority="272" operator="equal">
      <formula>"Muy Alta"</formula>
    </cfRule>
    <cfRule type="cellIs" dxfId="1908" priority="273" operator="equal">
      <formula>"Alta"</formula>
    </cfRule>
    <cfRule type="cellIs" dxfId="1907" priority="274" operator="equal">
      <formula>"Media"</formula>
    </cfRule>
    <cfRule type="cellIs" dxfId="1906" priority="275" operator="equal">
      <formula>"Baja"</formula>
    </cfRule>
    <cfRule type="cellIs" dxfId="1905" priority="276" operator="equal">
      <formula>"Muy Baja"</formula>
    </cfRule>
  </conditionalFormatting>
  <conditionalFormatting sqref="AD18">
    <cfRule type="cellIs" dxfId="1904" priority="243" operator="equal">
      <formula>"Muy Alta"</formula>
    </cfRule>
    <cfRule type="cellIs" dxfId="1903" priority="244" operator="equal">
      <formula>"Alta"</formula>
    </cfRule>
    <cfRule type="cellIs" dxfId="1902" priority="245" operator="equal">
      <formula>"Media"</formula>
    </cfRule>
    <cfRule type="cellIs" dxfId="1901" priority="246" operator="equal">
      <formula>"Baja"</formula>
    </cfRule>
    <cfRule type="cellIs" dxfId="1900" priority="247" operator="equal">
      <formula>"Muy Baja"</formula>
    </cfRule>
  </conditionalFormatting>
  <conditionalFormatting sqref="AD25">
    <cfRule type="cellIs" dxfId="1899" priority="214" operator="equal">
      <formula>"Muy Alta"</formula>
    </cfRule>
    <cfRule type="cellIs" dxfId="1898" priority="215" operator="equal">
      <formula>"Alta"</formula>
    </cfRule>
    <cfRule type="cellIs" dxfId="1897" priority="216" operator="equal">
      <formula>"Media"</formula>
    </cfRule>
    <cfRule type="cellIs" dxfId="1896" priority="217" operator="equal">
      <formula>"Baja"</formula>
    </cfRule>
    <cfRule type="cellIs" dxfId="1895" priority="218" operator="equal">
      <formula>"Muy Baja"</formula>
    </cfRule>
  </conditionalFormatting>
  <conditionalFormatting sqref="AD32">
    <cfRule type="cellIs" dxfId="1894" priority="185" operator="equal">
      <formula>"Muy Alta"</formula>
    </cfRule>
    <cfRule type="cellIs" dxfId="1893" priority="186" operator="equal">
      <formula>"Alta"</formula>
    </cfRule>
    <cfRule type="cellIs" dxfId="1892" priority="187" operator="equal">
      <formula>"Media"</formula>
    </cfRule>
    <cfRule type="cellIs" dxfId="1891" priority="188" operator="equal">
      <formula>"Baja"</formula>
    </cfRule>
    <cfRule type="cellIs" dxfId="1890" priority="189" operator="equal">
      <formula>"Muy Baja"</formula>
    </cfRule>
  </conditionalFormatting>
  <conditionalFormatting sqref="AD39">
    <cfRule type="cellIs" dxfId="1889" priority="156" operator="equal">
      <formula>"Muy Alta"</formula>
    </cfRule>
    <cfRule type="cellIs" dxfId="1888" priority="157" operator="equal">
      <formula>"Alta"</formula>
    </cfRule>
    <cfRule type="cellIs" dxfId="1887" priority="158" operator="equal">
      <formula>"Media"</formula>
    </cfRule>
    <cfRule type="cellIs" dxfId="1886" priority="159" operator="equal">
      <formula>"Baja"</formula>
    </cfRule>
    <cfRule type="cellIs" dxfId="1885" priority="160" operator="equal">
      <formula>"Muy Baja"</formula>
    </cfRule>
  </conditionalFormatting>
  <conditionalFormatting sqref="AD46">
    <cfRule type="cellIs" dxfId="1884" priority="127" operator="equal">
      <formula>"Muy Alta"</formula>
    </cfRule>
    <cfRule type="cellIs" dxfId="1883" priority="128" operator="equal">
      <formula>"Alta"</formula>
    </cfRule>
    <cfRule type="cellIs" dxfId="1882" priority="129" operator="equal">
      <formula>"Media"</formula>
    </cfRule>
    <cfRule type="cellIs" dxfId="1881" priority="130" operator="equal">
      <formula>"Baja"</formula>
    </cfRule>
    <cfRule type="cellIs" dxfId="1880" priority="131" operator="equal">
      <formula>"Muy Baja"</formula>
    </cfRule>
  </conditionalFormatting>
  <conditionalFormatting sqref="AD53">
    <cfRule type="cellIs" dxfId="1879" priority="98" operator="equal">
      <formula>"Muy Alta"</formula>
    </cfRule>
    <cfRule type="cellIs" dxfId="1878" priority="99" operator="equal">
      <formula>"Alta"</formula>
    </cfRule>
    <cfRule type="cellIs" dxfId="1877" priority="100" operator="equal">
      <formula>"Media"</formula>
    </cfRule>
    <cfRule type="cellIs" dxfId="1876" priority="101" operator="equal">
      <formula>"Baja"</formula>
    </cfRule>
    <cfRule type="cellIs" dxfId="1875" priority="102" operator="equal">
      <formula>"Muy Baja"</formula>
    </cfRule>
  </conditionalFormatting>
  <conditionalFormatting sqref="AD60">
    <cfRule type="cellIs" dxfId="1874" priority="69" operator="equal">
      <formula>"Muy Alta"</formula>
    </cfRule>
    <cfRule type="cellIs" dxfId="1873" priority="70" operator="equal">
      <formula>"Alta"</formula>
    </cfRule>
    <cfRule type="cellIs" dxfId="1872" priority="71" operator="equal">
      <formula>"Media"</formula>
    </cfRule>
    <cfRule type="cellIs" dxfId="1871" priority="72" operator="equal">
      <formula>"Baja"</formula>
    </cfRule>
    <cfRule type="cellIs" dxfId="1870" priority="73" operator="equal">
      <formula>"Muy Baja"</formula>
    </cfRule>
  </conditionalFormatting>
  <conditionalFormatting sqref="AF11">
    <cfRule type="cellIs" dxfId="1869" priority="267" operator="equal">
      <formula>"Catastrófico"</formula>
    </cfRule>
    <cfRule type="cellIs" dxfId="1868" priority="268" operator="equal">
      <formula>"Mayor"</formula>
    </cfRule>
    <cfRule type="cellIs" dxfId="1867" priority="269" operator="equal">
      <formula>"Moderado"</formula>
    </cfRule>
    <cfRule type="cellIs" dxfId="1866" priority="270" operator="equal">
      <formula>"Menor"</formula>
    </cfRule>
    <cfRule type="cellIs" dxfId="1865" priority="271" operator="equal">
      <formula>"Leve"</formula>
    </cfRule>
  </conditionalFormatting>
  <conditionalFormatting sqref="AF18">
    <cfRule type="cellIs" dxfId="1864" priority="238" operator="equal">
      <formula>"Catastrófico"</formula>
    </cfRule>
    <cfRule type="cellIs" dxfId="1863" priority="239" operator="equal">
      <formula>"Mayor"</formula>
    </cfRule>
    <cfRule type="cellIs" dxfId="1862" priority="240" operator="equal">
      <formula>"Moderado"</formula>
    </cfRule>
    <cfRule type="cellIs" dxfId="1861" priority="241" operator="equal">
      <formula>"Menor"</formula>
    </cfRule>
    <cfRule type="cellIs" dxfId="1860" priority="242" operator="equal">
      <formula>"Leve"</formula>
    </cfRule>
  </conditionalFormatting>
  <conditionalFormatting sqref="AF25">
    <cfRule type="cellIs" dxfId="1859" priority="209" operator="equal">
      <formula>"Catastrófico"</formula>
    </cfRule>
    <cfRule type="cellIs" dxfId="1858" priority="210" operator="equal">
      <formula>"Mayor"</formula>
    </cfRule>
    <cfRule type="cellIs" dxfId="1857" priority="211" operator="equal">
      <formula>"Moderado"</formula>
    </cfRule>
    <cfRule type="cellIs" dxfId="1856" priority="212" operator="equal">
      <formula>"Menor"</formula>
    </cfRule>
    <cfRule type="cellIs" dxfId="1855" priority="213" operator="equal">
      <formula>"Leve"</formula>
    </cfRule>
  </conditionalFormatting>
  <conditionalFormatting sqref="AF32">
    <cfRule type="cellIs" dxfId="1854" priority="180" operator="equal">
      <formula>"Catastrófico"</formula>
    </cfRule>
    <cfRule type="cellIs" dxfId="1853" priority="181" operator="equal">
      <formula>"Mayor"</formula>
    </cfRule>
    <cfRule type="cellIs" dxfId="1852" priority="182" operator="equal">
      <formula>"Moderado"</formula>
    </cfRule>
    <cfRule type="cellIs" dxfId="1851" priority="183" operator="equal">
      <formula>"Menor"</formula>
    </cfRule>
    <cfRule type="cellIs" dxfId="1850" priority="184" operator="equal">
      <formula>"Leve"</formula>
    </cfRule>
  </conditionalFormatting>
  <conditionalFormatting sqref="AF39">
    <cfRule type="cellIs" dxfId="1849" priority="151" operator="equal">
      <formula>"Catastrófico"</formula>
    </cfRule>
    <cfRule type="cellIs" dxfId="1848" priority="152" operator="equal">
      <formula>"Mayor"</formula>
    </cfRule>
    <cfRule type="cellIs" dxfId="1847" priority="153" operator="equal">
      <formula>"Moderado"</formula>
    </cfRule>
    <cfRule type="cellIs" dxfId="1846" priority="154" operator="equal">
      <formula>"Menor"</formula>
    </cfRule>
    <cfRule type="cellIs" dxfId="1845" priority="155" operator="equal">
      <formula>"Leve"</formula>
    </cfRule>
  </conditionalFormatting>
  <conditionalFormatting sqref="AF46">
    <cfRule type="cellIs" dxfId="1844" priority="122" operator="equal">
      <formula>"Catastrófico"</formula>
    </cfRule>
    <cfRule type="cellIs" dxfId="1843" priority="123" operator="equal">
      <formula>"Mayor"</formula>
    </cfRule>
    <cfRule type="cellIs" dxfId="1842" priority="124" operator="equal">
      <formula>"Moderado"</formula>
    </cfRule>
    <cfRule type="cellIs" dxfId="1841" priority="125" operator="equal">
      <formula>"Menor"</formula>
    </cfRule>
    <cfRule type="cellIs" dxfId="1840" priority="126" operator="equal">
      <formula>"Leve"</formula>
    </cfRule>
  </conditionalFormatting>
  <conditionalFormatting sqref="AF53">
    <cfRule type="cellIs" dxfId="1839" priority="93" operator="equal">
      <formula>"Catastrófico"</formula>
    </cfRule>
    <cfRule type="cellIs" dxfId="1838" priority="94" operator="equal">
      <formula>"Mayor"</formula>
    </cfRule>
    <cfRule type="cellIs" dxfId="1837" priority="95" operator="equal">
      <formula>"Moderado"</formula>
    </cfRule>
    <cfRule type="cellIs" dxfId="1836" priority="96" operator="equal">
      <formula>"Menor"</formula>
    </cfRule>
    <cfRule type="cellIs" dxfId="1835" priority="97" operator="equal">
      <formula>"Leve"</formula>
    </cfRule>
  </conditionalFormatting>
  <conditionalFormatting sqref="AF60">
    <cfRule type="cellIs" dxfId="1834" priority="64" operator="equal">
      <formula>"Catastrófico"</formula>
    </cfRule>
    <cfRule type="cellIs" dxfId="1833" priority="65" operator="equal">
      <formula>"Mayor"</formula>
    </cfRule>
    <cfRule type="cellIs" dxfId="1832" priority="66" operator="equal">
      <formula>"Moderado"</formula>
    </cfRule>
    <cfRule type="cellIs" dxfId="1831" priority="67" operator="equal">
      <formula>"Menor"</formula>
    </cfRule>
    <cfRule type="cellIs" dxfId="1830" priority="68" operator="equal">
      <formula>"Leve"</formula>
    </cfRule>
  </conditionalFormatting>
  <conditionalFormatting sqref="AH11">
    <cfRule type="cellIs" dxfId="1829" priority="263" operator="equal">
      <formula>"Extremo"</formula>
    </cfRule>
    <cfRule type="cellIs" dxfId="1828" priority="264" operator="equal">
      <formula>"Alto"</formula>
    </cfRule>
    <cfRule type="cellIs" dxfId="1827" priority="265" operator="equal">
      <formula>"Moderado"</formula>
    </cfRule>
    <cfRule type="cellIs" dxfId="1826" priority="266" operator="equal">
      <formula>"Bajo"</formula>
    </cfRule>
  </conditionalFormatting>
  <conditionalFormatting sqref="AH18">
    <cfRule type="cellIs" dxfId="1825" priority="234" operator="equal">
      <formula>"Extremo"</formula>
    </cfRule>
    <cfRule type="cellIs" dxfId="1824" priority="235" operator="equal">
      <formula>"Alto"</formula>
    </cfRule>
    <cfRule type="cellIs" dxfId="1823" priority="236" operator="equal">
      <formula>"Moderado"</formula>
    </cfRule>
    <cfRule type="cellIs" dxfId="1822" priority="237" operator="equal">
      <formula>"Bajo"</formula>
    </cfRule>
  </conditionalFormatting>
  <conditionalFormatting sqref="AH25">
    <cfRule type="cellIs" dxfId="1821" priority="205" operator="equal">
      <formula>"Extremo"</formula>
    </cfRule>
    <cfRule type="cellIs" dxfId="1820" priority="206" operator="equal">
      <formula>"Alto"</formula>
    </cfRule>
    <cfRule type="cellIs" dxfId="1819" priority="207" operator="equal">
      <formula>"Moderado"</formula>
    </cfRule>
    <cfRule type="cellIs" dxfId="1818" priority="208" operator="equal">
      <formula>"Bajo"</formula>
    </cfRule>
  </conditionalFormatting>
  <conditionalFormatting sqref="AH32">
    <cfRule type="cellIs" dxfId="1817" priority="176" operator="equal">
      <formula>"Extremo"</formula>
    </cfRule>
    <cfRule type="cellIs" dxfId="1816" priority="177" operator="equal">
      <formula>"Alto"</formula>
    </cfRule>
    <cfRule type="cellIs" dxfId="1815" priority="178" operator="equal">
      <formula>"Moderado"</formula>
    </cfRule>
    <cfRule type="cellIs" dxfId="1814" priority="179" operator="equal">
      <formula>"Bajo"</formula>
    </cfRule>
  </conditionalFormatting>
  <conditionalFormatting sqref="AH39">
    <cfRule type="cellIs" dxfId="1813" priority="147" operator="equal">
      <formula>"Extremo"</formula>
    </cfRule>
    <cfRule type="cellIs" dxfId="1812" priority="148" operator="equal">
      <formula>"Alto"</formula>
    </cfRule>
    <cfRule type="cellIs" dxfId="1811" priority="149" operator="equal">
      <formula>"Moderado"</formula>
    </cfRule>
    <cfRule type="cellIs" dxfId="1810" priority="150" operator="equal">
      <formula>"Bajo"</formula>
    </cfRule>
  </conditionalFormatting>
  <conditionalFormatting sqref="AH46">
    <cfRule type="cellIs" dxfId="1809" priority="118" operator="equal">
      <formula>"Extremo"</formula>
    </cfRule>
    <cfRule type="cellIs" dxfId="1808" priority="119" operator="equal">
      <formula>"Alto"</formula>
    </cfRule>
    <cfRule type="cellIs" dxfId="1807" priority="120" operator="equal">
      <formula>"Moderado"</formula>
    </cfRule>
    <cfRule type="cellIs" dxfId="1806" priority="121" operator="equal">
      <formula>"Bajo"</formula>
    </cfRule>
  </conditionalFormatting>
  <conditionalFormatting sqref="AH53">
    <cfRule type="cellIs" dxfId="1805" priority="89" operator="equal">
      <formula>"Extremo"</formula>
    </cfRule>
    <cfRule type="cellIs" dxfId="1804" priority="90" operator="equal">
      <formula>"Alto"</formula>
    </cfRule>
    <cfRule type="cellIs" dxfId="1803" priority="91" operator="equal">
      <formula>"Moderado"</formula>
    </cfRule>
    <cfRule type="cellIs" dxfId="1802" priority="92" operator="equal">
      <formula>"Bajo"</formula>
    </cfRule>
  </conditionalFormatting>
  <conditionalFormatting sqref="AH60">
    <cfRule type="cellIs" dxfId="1801" priority="60" operator="equal">
      <formula>"Extremo"</formula>
    </cfRule>
    <cfRule type="cellIs" dxfId="1800" priority="61" operator="equal">
      <formula>"Alto"</formula>
    </cfRule>
    <cfRule type="cellIs" dxfId="1799" priority="62" operator="equal">
      <formula>"Moderado"</formula>
    </cfRule>
    <cfRule type="cellIs" dxfId="1798" priority="63" operator="equal">
      <formula>"Bajo"</formula>
    </cfRule>
  </conditionalFormatting>
  <conditionalFormatting sqref="J67">
    <cfRule type="cellIs" dxfId="1797" priority="49" operator="equal">
      <formula>"Muy Alta"</formula>
    </cfRule>
    <cfRule type="cellIs" dxfId="1796" priority="50" operator="equal">
      <formula>"Alta"</formula>
    </cfRule>
    <cfRule type="cellIs" dxfId="1795" priority="51" operator="equal">
      <formula>"Media"</formula>
    </cfRule>
    <cfRule type="cellIs" dxfId="1794" priority="52" operator="equal">
      <formula>"Baja"</formula>
    </cfRule>
    <cfRule type="cellIs" dxfId="1793" priority="53" operator="equal">
      <formula>"Muy Baja"</formula>
    </cfRule>
  </conditionalFormatting>
  <conditionalFormatting sqref="M67">
    <cfRule type="containsText" dxfId="1792" priority="30" operator="containsText" text="❌">
      <formula>NOT(ISERROR(SEARCH("❌",M67)))</formula>
    </cfRule>
  </conditionalFormatting>
  <conditionalFormatting sqref="N67">
    <cfRule type="cellIs" dxfId="1791" priority="54" operator="equal">
      <formula>"Catastrófico"</formula>
    </cfRule>
    <cfRule type="cellIs" dxfId="1790" priority="55" operator="equal">
      <formula>"Mayor"</formula>
    </cfRule>
    <cfRule type="cellIs" dxfId="1789" priority="56" operator="equal">
      <formula>"Moderado"</formula>
    </cfRule>
    <cfRule type="cellIs" dxfId="1788" priority="57" operator="equal">
      <formula>"Menor"</formula>
    </cfRule>
    <cfRule type="cellIs" dxfId="1787" priority="58" operator="equal">
      <formula>"Leve"</formula>
    </cfRule>
  </conditionalFormatting>
  <conditionalFormatting sqref="P67">
    <cfRule type="cellIs" dxfId="1786" priority="45" operator="equal">
      <formula>"Extremo"</formula>
    </cfRule>
    <cfRule type="cellIs" dxfId="1785" priority="46" operator="equal">
      <formula>"Alto"</formula>
    </cfRule>
    <cfRule type="cellIs" dxfId="1784" priority="47" operator="equal">
      <formula>"Moderado"</formula>
    </cfRule>
    <cfRule type="cellIs" dxfId="1783" priority="48" operator="equal">
      <formula>"Bajo"</formula>
    </cfRule>
  </conditionalFormatting>
  <conditionalFormatting sqref="AD67">
    <cfRule type="cellIs" dxfId="1782" priority="40" operator="equal">
      <formula>"Muy Alta"</formula>
    </cfRule>
    <cfRule type="cellIs" dxfId="1781" priority="41" operator="equal">
      <formula>"Alta"</formula>
    </cfRule>
    <cfRule type="cellIs" dxfId="1780" priority="42" operator="equal">
      <formula>"Media"</formula>
    </cfRule>
    <cfRule type="cellIs" dxfId="1779" priority="43" operator="equal">
      <formula>"Baja"</formula>
    </cfRule>
    <cfRule type="cellIs" dxfId="1778" priority="44" operator="equal">
      <formula>"Muy Baja"</formula>
    </cfRule>
  </conditionalFormatting>
  <conditionalFormatting sqref="AF67">
    <cfRule type="cellIs" dxfId="1777" priority="35" operator="equal">
      <formula>"Catastrófico"</formula>
    </cfRule>
    <cfRule type="cellIs" dxfId="1776" priority="36" operator="equal">
      <formula>"Mayor"</formula>
    </cfRule>
    <cfRule type="cellIs" dxfId="1775" priority="37" operator="equal">
      <formula>"Moderado"</formula>
    </cfRule>
    <cfRule type="cellIs" dxfId="1774" priority="38" operator="equal">
      <formula>"Menor"</formula>
    </cfRule>
    <cfRule type="cellIs" dxfId="1773" priority="39" operator="equal">
      <formula>"Leve"</formula>
    </cfRule>
  </conditionalFormatting>
  <conditionalFormatting sqref="AH67">
    <cfRule type="cellIs" dxfId="1772" priority="31" operator="equal">
      <formula>"Extremo"</formula>
    </cfRule>
    <cfRule type="cellIs" dxfId="1771" priority="32" operator="equal">
      <formula>"Alto"</formula>
    </cfRule>
    <cfRule type="cellIs" dxfId="1770" priority="33" operator="equal">
      <formula>"Moderado"</formula>
    </cfRule>
    <cfRule type="cellIs" dxfId="1769" priority="34" operator="equal">
      <formula>"Bajo"</formula>
    </cfRule>
  </conditionalFormatting>
  <conditionalFormatting sqref="J74">
    <cfRule type="cellIs" dxfId="1768" priority="20" operator="equal">
      <formula>"Muy Alta"</formula>
    </cfRule>
    <cfRule type="cellIs" dxfId="1767" priority="21" operator="equal">
      <formula>"Alta"</formula>
    </cfRule>
    <cfRule type="cellIs" dxfId="1766" priority="22" operator="equal">
      <formula>"Media"</formula>
    </cfRule>
    <cfRule type="cellIs" dxfId="1765" priority="23" operator="equal">
      <formula>"Baja"</formula>
    </cfRule>
    <cfRule type="cellIs" dxfId="1764" priority="24" operator="equal">
      <formula>"Muy Baja"</formula>
    </cfRule>
  </conditionalFormatting>
  <conditionalFormatting sqref="M74">
    <cfRule type="containsText" dxfId="1763" priority="1" operator="containsText" text="❌">
      <formula>NOT(ISERROR(SEARCH("❌",M74)))</formula>
    </cfRule>
  </conditionalFormatting>
  <conditionalFormatting sqref="N74">
    <cfRule type="cellIs" dxfId="1762" priority="25" operator="equal">
      <formula>"Catastrófico"</formula>
    </cfRule>
    <cfRule type="cellIs" dxfId="1761" priority="26" operator="equal">
      <formula>"Mayor"</formula>
    </cfRule>
    <cfRule type="cellIs" dxfId="1760" priority="27" operator="equal">
      <formula>"Moderado"</formula>
    </cfRule>
    <cfRule type="cellIs" dxfId="1759" priority="28" operator="equal">
      <formula>"Menor"</formula>
    </cfRule>
    <cfRule type="cellIs" dxfId="1758" priority="29" operator="equal">
      <formula>"Leve"</formula>
    </cfRule>
  </conditionalFormatting>
  <conditionalFormatting sqref="P74">
    <cfRule type="cellIs" dxfId="1757" priority="16" operator="equal">
      <formula>"Extremo"</formula>
    </cfRule>
    <cfRule type="cellIs" dxfId="1756" priority="17" operator="equal">
      <formula>"Alto"</formula>
    </cfRule>
    <cfRule type="cellIs" dxfId="1755" priority="18" operator="equal">
      <formula>"Moderado"</formula>
    </cfRule>
    <cfRule type="cellIs" dxfId="1754" priority="19" operator="equal">
      <formula>"Bajo"</formula>
    </cfRule>
  </conditionalFormatting>
  <conditionalFormatting sqref="AD74">
    <cfRule type="cellIs" dxfId="1753" priority="11" operator="equal">
      <formula>"Muy Alta"</formula>
    </cfRule>
    <cfRule type="cellIs" dxfId="1752" priority="12" operator="equal">
      <formula>"Alta"</formula>
    </cfRule>
    <cfRule type="cellIs" dxfId="1751" priority="13" operator="equal">
      <formula>"Media"</formula>
    </cfRule>
    <cfRule type="cellIs" dxfId="1750" priority="14" operator="equal">
      <formula>"Baja"</formula>
    </cfRule>
    <cfRule type="cellIs" dxfId="1749" priority="15" operator="equal">
      <formula>"Muy Baja"</formula>
    </cfRule>
  </conditionalFormatting>
  <conditionalFormatting sqref="AF74">
    <cfRule type="cellIs" dxfId="1748" priority="6" operator="equal">
      <formula>"Catastrófico"</formula>
    </cfRule>
    <cfRule type="cellIs" dxfId="1747" priority="7" operator="equal">
      <formula>"Mayor"</formula>
    </cfRule>
    <cfRule type="cellIs" dxfId="1746" priority="8" operator="equal">
      <formula>"Moderado"</formula>
    </cfRule>
    <cfRule type="cellIs" dxfId="1745" priority="9" operator="equal">
      <formula>"Menor"</formula>
    </cfRule>
    <cfRule type="cellIs" dxfId="1744" priority="10" operator="equal">
      <formula>"Leve"</formula>
    </cfRule>
  </conditionalFormatting>
  <conditionalFormatting sqref="AH74">
    <cfRule type="cellIs" dxfId="1743" priority="2" operator="equal">
      <formula>"Extremo"</formula>
    </cfRule>
    <cfRule type="cellIs" dxfId="1742" priority="3" operator="equal">
      <formula>"Alto"</formula>
    </cfRule>
    <cfRule type="cellIs" dxfId="1741" priority="4" operator="equal">
      <formula>"Moderado"</formula>
    </cfRule>
    <cfRule type="cellIs" dxfId="174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0EB9DBB-1CD4-4F3C-BF4B-FEC849CD4AA2}">
          <x14:formula1>
            <xm:f>'D:\Backup cede 2022\Mis documentos\SGC\2025\Consolidación de riesgos 2025\DIRIE\Corregido\[FO-CEDE5-DIGEC-487 Administración de Riesgos de Gestión V. 13 DIRIE 2025.xlsx]Opciones Tratamiento'!#REF!</xm:f>
          </x14:formula1>
          <xm:sqref>H11:H80</xm:sqref>
        </x14:dataValidation>
        <x14:dataValidation type="list" allowBlank="1" showInputMessage="1" showErrorMessage="1" xr:uid="{27DB90EC-4937-4AC9-9C3D-E105420B2078}">
          <x14:formula1>
            <xm:f>'D:\Backup cede 2022\Mis documentos\SGC\2025\Consolidación de riesgos 2025\DIRIE\Corregido\[FO-CEDE5-DIGEC-487 Administración de Riesgos de Gestión V. 13 DIRIE 2025.xlsx]Opciones Tratamiento'!#REF!</xm:f>
          </x14:formula1>
          <xm:sqref>AO60 AO53 AO46 AO39 AO32 AO25 AO18 AO11 AO67 AO74 AI53 AI11 AI18 AI25 AI32 AI39 AI46 AI60 AI67 AI74 B11 C11:D80</xm:sqref>
        </x14:dataValidation>
        <x14:dataValidation type="list" allowBlank="1" showInputMessage="1" showErrorMessage="1" xr:uid="{616D379F-4B67-45C8-B877-6B3058222D06}">
          <x14:formula1>
            <xm:f>'D:\Backup cede 2022\Mis documentos\SGC\2025\Consolidación de riesgos 2025\DIRIE\Corregido\[FO-CEDE5-DIGEC-487 Administración de Riesgos de Gestión V. 13 DIRIE 2025.xlsx]Tabla Impacto'!#REF!</xm:f>
          </x14:formula1>
          <xm:sqref>L11:L80</xm:sqref>
        </x14:dataValidation>
        <x14:dataValidation type="list" allowBlank="1" showInputMessage="1" showErrorMessage="1" xr:uid="{21B200CF-A979-46B2-8FD9-5F13632C9356}">
          <x14:formula1>
            <xm:f>'D:\Backup cede 2022\Mis documentos\SGC\2025\Consolidación de riesgos 2025\DIRIE\Corregido\[FO-CEDE5-DIGEC-487 Administración de Riesgos de Gestión V. 13 DIRIE 2025.xlsx]Tabla Valoración controles'!#REF!</xm:f>
          </x14:formula1>
          <xm:sqref>W11:X80 Z11:AB80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B748C-8E85-4372-8117-CFB0ED92CA75}">
  <dimension ref="A1:BM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285156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7" width="5.710937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285156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895</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555</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33.75" customHeight="1" thickBot="1" x14ac:dyDescent="0.35">
      <c r="A7" s="149" t="s">
        <v>30</v>
      </c>
      <c r="B7" s="150"/>
      <c r="C7" s="150"/>
      <c r="D7" s="151"/>
      <c r="E7" s="282" t="s">
        <v>556</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0" hidden="1" customHeight="1" x14ac:dyDescent="0.25">
      <c r="A11" s="207" t="s">
        <v>69</v>
      </c>
      <c r="B11" s="209" t="s">
        <v>557</v>
      </c>
      <c r="C11" s="212" t="s">
        <v>158</v>
      </c>
      <c r="D11" s="214" t="s">
        <v>71</v>
      </c>
      <c r="E11" s="214" t="s">
        <v>558</v>
      </c>
      <c r="F11" s="214" t="s">
        <v>896</v>
      </c>
      <c r="G11" s="242" t="str">
        <f>+CONCATENATE(D11," ",E11," ",F11)</f>
        <v xml:space="preserve">Posibilidad de Afectación Reputacional por solicitud de rectificación de información que se haya emitido de manera oficial debido a la Falta de control en los productos periodísticos generados </v>
      </c>
      <c r="H11" s="214" t="s">
        <v>103</v>
      </c>
      <c r="I11" s="226">
        <v>2355</v>
      </c>
      <c r="J11" s="234" t="str">
        <f>IF(I11&lt;=0,"",IF(I11&lt;=3,"Muy Baja",IF(I11&lt;=34,"Baja",IF(I11&lt;=600,"Media",IF(I11&lt;=6000,"Alta","Muy Alta")))))</f>
        <v>Alta</v>
      </c>
      <c r="K11" s="236">
        <f>IF(J11="","",IF(J11="Muy Baja",0.2,IF(J11="Baja",0.4,IF(J11="Media",0.6,IF(J11="Alta",0.8,IF(J11="Muy Alta",1,))))))</f>
        <v>0.8</v>
      </c>
      <c r="L11" s="233" t="s">
        <v>250</v>
      </c>
      <c r="M11" s="233" t="str">
        <f>IF(NOT(ISERROR(MATCH(L11,'[14]Tabla Impacto'!$B$221:$B$223,0))),'[14]Tabla Impacto'!$F$223,L11)</f>
        <v xml:space="preserve">     El riesgo afecta la imagen de  la entidad con efecto publicitario sostenido a nivel de sector administrativo, nivel departamental o municipal</v>
      </c>
      <c r="N11" s="234" t="str">
        <f>IF(OR(M11='[14]Tabla Impacto'!$C$11,M11='[14]Tabla Impacto'!$D$11),"Leve",IF(OR(M11='[14]Tabla Impacto'!$C$12,M11='[14]Tabla Impacto'!$D$12),"Menor",IF(OR(M11='[14]Tabla Impacto'!$C$13,M11='[14]Tabla Impacto'!$D$13),"Moderado",IF(OR(M11='[14]Tabla Impacto'!$C$14,M11='[14]Tabla Impacto'!$D$14),"Mayor",IF(OR(M11='[14]Tabla Impacto'!$C$15,M11='[14]Tabla Impacto'!$D$15),"Catastrófico","")))))</f>
        <v>Mayor</v>
      </c>
      <c r="O11" s="236">
        <f>IF(N11="","",IF(N11="Leve",0.2,IF(N11="Menor",0.4,IF(N11="Moderado",0.6,IF(N11="Mayor",0.8,IF(N11="Catastrófico",1,))))))</f>
        <v>0.8</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6">
        <v>1</v>
      </c>
      <c r="R11" s="57" t="s">
        <v>559</v>
      </c>
      <c r="S11" s="57" t="s">
        <v>897</v>
      </c>
      <c r="T11" s="57" t="s">
        <v>898</v>
      </c>
      <c r="U11" s="70" t="str">
        <f>+CONCATENATE(R11," ",S11," ",T11)</f>
        <v>El Oficial de Agencia de Noticias, Oficial de Comunicación e información Divisionarios y COING o quién haga sus veces verifica mensualmente la consolidación de los productos periodísticos de acuerdo con el instructivo  y los procedimientos P-COEJC-DICOE-340 "Creación de boletines y comunicados de prensa" y P-COEJC-DICOE-336 "Informes especiales",   con la finalidad de Identificar los productos devueltos, corregidos y aprobados, así como su cargue inmediato en el Sistema de Almacenamiento y Medición de la DICOE - SAMED.  En caso de presentar diferencias en la consolidación se deberá hacer una revisión de los productos con cada dependencia, dejando como evidencia el informe con los soportes del reporte  en SAMED.</v>
      </c>
      <c r="V11" s="17" t="str">
        <f>IF(OR(W11="Preventivo",W11="Detectivo"),"Probabilidad",IF(W11="Correctivo","Impacto",""))</f>
        <v>Probabilidad</v>
      </c>
      <c r="W11" s="18" t="s">
        <v>75</v>
      </c>
      <c r="X11" s="18" t="s">
        <v>178</v>
      </c>
      <c r="Y11" s="19" t="str">
        <f>IF(AND(W11="Preventivo",X11="Automático"),"50%",IF(AND(W11="Preventivo",X11="Manual"),"40%",IF(AND(W11="Detectivo",X11="Automático"),"40%",IF(AND(W11="Detectivo",X11="Manual"),"30%",IF(AND(W11="Correctivo",X11="Automático"),"35%",IF(AND(W11="Correctivo",X11="Manual"),"25%",""))))))</f>
        <v>50%</v>
      </c>
      <c r="Z11" s="61" t="s">
        <v>77</v>
      </c>
      <c r="AA11" s="61" t="s">
        <v>78</v>
      </c>
      <c r="AB11" s="61" t="s">
        <v>79</v>
      </c>
      <c r="AC11" s="20">
        <f>IFERROR(IF(V11="Probabilidad",(K11-(+K11*Y11)),IF(V11="Impacto",K11,"")),"")</f>
        <v>0.4</v>
      </c>
      <c r="AD11" s="240" t="str">
        <f>IFERROR(LOOKUP(LOOKUP(2,1/(AC11:AC17&lt;&gt;""),AC11:AC17),'[14]Opciones Tratamiento'!$I$2:$I$6,'[14]Opciones Tratamiento'!$J$2:$J$6),"")</f>
        <v>Muy Baja</v>
      </c>
      <c r="AE11" s="21">
        <f>+AC11</f>
        <v>0.4</v>
      </c>
      <c r="AF11" s="240" t="str">
        <f>IFERROR(LOOKUP(LOOKUP(2,1/(AG11:AG17&lt;&gt;""),AG11:AG17),'[14]Opciones Tratamiento'!L2:M6),"")</f>
        <v>Leve</v>
      </c>
      <c r="AG11" s="21">
        <f>IFERROR(IF(V11="Impacto",(O11-(+O11*Y11)),IF(V11="Probabilidad",O11,"")),"")</f>
        <v>0.8</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Bajo</v>
      </c>
      <c r="AI11" s="224" t="s">
        <v>93</v>
      </c>
      <c r="AJ11" s="22"/>
      <c r="AK11" s="63">
        <v>1</v>
      </c>
      <c r="AL11" s="57"/>
      <c r="AM11" s="57"/>
      <c r="AN11" s="22"/>
      <c r="AO11" s="226" t="s">
        <v>81</v>
      </c>
      <c r="AP11" s="228" t="s">
        <v>560</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x14ac:dyDescent="0.25">
      <c r="A12" s="208"/>
      <c r="B12" s="210"/>
      <c r="C12" s="213"/>
      <c r="D12" s="215"/>
      <c r="E12" s="215"/>
      <c r="F12" s="215"/>
      <c r="G12" s="232"/>
      <c r="H12" s="215"/>
      <c r="I12" s="227"/>
      <c r="J12" s="235"/>
      <c r="K12" s="237"/>
      <c r="L12" s="221"/>
      <c r="M12" s="221"/>
      <c r="N12" s="235"/>
      <c r="O12" s="237"/>
      <c r="P12" s="239"/>
      <c r="Q12" s="64">
        <v>2</v>
      </c>
      <c r="R12" s="58" t="s">
        <v>899</v>
      </c>
      <c r="S12" s="58" t="s">
        <v>900</v>
      </c>
      <c r="T12" s="58" t="s">
        <v>901</v>
      </c>
      <c r="U12" s="65" t="str">
        <f t="shared" ref="U12:U17" si="0">+CONCATENATE(R12," ",S12," ",T12)</f>
        <v>El Oficial de información publica o quien haga sus veces valida semestralmente la realización de la capacitación a los jefes de prensa de la unidades tácticas Divisiones/Brigadas y Comandos funcionales sobre los procedimientos de  elaboraciones de productos periodísticos (boletines de prensa, comunicados de prensa informes especiales y trabajos de reporteria)  de acuerdo con el instructivo de cátedras institucionales, con la finalidad de fortalecer el proceso, en caso de no validar la realización de la capacitación  se deberá reprogramar la misma, dejando como evidencia los formatos establecidos.</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184</v>
      </c>
      <c r="AA12" s="62" t="s">
        <v>78</v>
      </c>
      <c r="AB12" s="62" t="s">
        <v>79</v>
      </c>
      <c r="AC12" s="27">
        <f>IFERROR(IF(AND(V11="Probabilidad",V12="Probabilidad"),(AE11-(+AE11*Y12)),IF(V12="Probabilidad",(K11-(+K11*Y12)),IF(V12="Impacto",AE11,""))),"")</f>
        <v>0.24</v>
      </c>
      <c r="AD12" s="241"/>
      <c r="AE12" s="28">
        <f t="shared" ref="AE12" si="3">+AC12</f>
        <v>0.24</v>
      </c>
      <c r="AF12" s="241"/>
      <c r="AG12" s="28">
        <f>IFERROR(IF(AND(V11="Impacto",V12="Impacto"),(AG11-(+AG11*Y12)),IF(V12="Impacto",(O11-(+O11*Y12)),IF(V12="Probabilidad",AG11,""))),"")</f>
        <v>0.8</v>
      </c>
      <c r="AH12" s="223"/>
      <c r="AI12" s="225"/>
      <c r="AJ12" s="29"/>
      <c r="AK12" s="64"/>
      <c r="AL12" s="58"/>
      <c r="AM12" s="58"/>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hidden="1" customHeight="1" x14ac:dyDescent="0.25">
      <c r="A13" s="208"/>
      <c r="B13" s="210"/>
      <c r="C13" s="213"/>
      <c r="D13" s="215"/>
      <c r="E13" s="215"/>
      <c r="F13" s="215"/>
      <c r="G13" s="232"/>
      <c r="H13" s="215"/>
      <c r="I13" s="227"/>
      <c r="J13" s="235"/>
      <c r="K13" s="237"/>
      <c r="L13" s="221"/>
      <c r="M13" s="221"/>
      <c r="N13" s="235"/>
      <c r="O13" s="237"/>
      <c r="P13" s="239"/>
      <c r="Q13" s="64">
        <v>3</v>
      </c>
      <c r="R13" s="58" t="s">
        <v>559</v>
      </c>
      <c r="S13" s="58" t="s">
        <v>561</v>
      </c>
      <c r="T13" s="58" t="s">
        <v>902</v>
      </c>
      <c r="U13" s="65" t="str">
        <f t="shared" si="0"/>
        <v>El Oficial de Agencia de Noticias, Oficial de Comunicación e información Divisionarios y COING o quién haga sus veces  valida mensualmente la consolidación de los productos periodísticos  elaborados (boletines, comunicados e informes especiales) en el SAMED, de acuerdo con el procedimiento  P-COEJC-DICOE-361 "actualización en la WEB", con el fin de mitigar el impacto negativo en la gestión y reputación institucional que se puedan presentar por una información no verificada, en caso de que hayan inconsistencias en la consolidación se deberá hacer revisión con cada una de las dependencias  dejando como evidencia informe con los soportes del reporte en SAMED.</v>
      </c>
      <c r="V13" s="25" t="str">
        <f t="shared" si="1"/>
        <v>Probabilidad</v>
      </c>
      <c r="W13" s="62" t="s">
        <v>94</v>
      </c>
      <c r="X13" s="62" t="s">
        <v>178</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0.14399999999999999</v>
      </c>
      <c r="AD13" s="241"/>
      <c r="AE13" s="28">
        <f>+AC13</f>
        <v>0.14399999999999999</v>
      </c>
      <c r="AF13" s="241"/>
      <c r="AG13" s="28">
        <f>IFERROR(IF(AND(V11="Impacto",V12="Impacto",V13="Impacto"),(AG12-(+AG12*Y13)),IF(V13="Impacto",(O11-(+O11*Y13)),IF(V13="Probabilidad",AG12,""))),"")</f>
        <v>0.8</v>
      </c>
      <c r="AH13" s="223"/>
      <c r="AI13" s="225"/>
      <c r="AJ13" s="29"/>
      <c r="AK13" s="64"/>
      <c r="AL13" s="58"/>
      <c r="AM13" s="64"/>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v>4</v>
      </c>
      <c r="R14" s="58" t="s">
        <v>562</v>
      </c>
      <c r="S14" s="58" t="s">
        <v>563</v>
      </c>
      <c r="T14" s="58" t="s">
        <v>564</v>
      </c>
      <c r="U14" s="65" t="str">
        <f t="shared" si="0"/>
        <v>El Oficial de Agencia de Noticias o quién desempeñe el Rol   verifica mensualmente la consolidación del monitoreo de prensa de acuerdo con el procedimiento P-COEJC-DICOE-343 "Monitoreo de Medios de Comunicación", con el propósito de identificar los medios comunicación en los cuales fue replicada la información institucional y conocer la coyuntura mediática que pueda afectar la legitimidad institucional, en caso de que se presenten diferencias en la consolidación del monitoreo de medios se debe revisar con las dependencias encargadas,  dejando como evidencia el informe con el resumen de noticias reportado a través de SAMED.</v>
      </c>
      <c r="V14" s="25" t="str">
        <f t="shared" si="1"/>
        <v>Probabilidad</v>
      </c>
      <c r="W14" s="62" t="s">
        <v>94</v>
      </c>
      <c r="X14" s="62" t="s">
        <v>178</v>
      </c>
      <c r="Y14" s="26" t="str">
        <f t="shared" ref="Y14" si="4">IF(AND(W14="Preventivo",X14="Automático"),"50%",IF(AND(W14="Preventivo",X14="Manual"),"40%",IF(AND(W14="Detectivo",X14="Automático"),"40%",IF(AND(W14="Detectivo",X14="Manual"),"30%",IF(AND(W14="Correctivo",X14="Automático"),"35%",IF(AND(W14="Correctivo",X14="Manual"),"25%",""))))))</f>
        <v>40%</v>
      </c>
      <c r="Z14" s="62" t="s">
        <v>184</v>
      </c>
      <c r="AA14" s="62" t="s">
        <v>78</v>
      </c>
      <c r="AB14" s="62" t="s">
        <v>79</v>
      </c>
      <c r="AC14" s="27">
        <f>IFERROR(IF(AND(V11="Probabilidad",V12="Probabilidad",V13="Probabilidad",V14="Probabilidad"),(AE13-(+AE13*Y14)),IF(V14="Probabilidad",(K11-(+K11*Y14)),IF(V14="Impacto",AE13,""))),"")</f>
        <v>8.6399999999999991E-2</v>
      </c>
      <c r="AD14" s="241"/>
      <c r="AE14" s="28">
        <f t="shared" ref="AE14:AE21" si="5">+AC14</f>
        <v>8.6399999999999991E-2</v>
      </c>
      <c r="AF14" s="241"/>
      <c r="AG14" s="28">
        <f>IFERROR(IF(AND(V11="Impacto",V12="Impacto",V13="Impacto",V14="Impacto"),(AG13-(+AG13*Y14)),IF(V14="Impacto",(O11-(+O11*Y14)),IF(V14="Probabilidad",AG13,""))),"")</f>
        <v>0.8</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v>5</v>
      </c>
      <c r="R15" s="58" t="s">
        <v>565</v>
      </c>
      <c r="S15" s="58" t="s">
        <v>566</v>
      </c>
      <c r="T15" s="58" t="s">
        <v>567</v>
      </c>
      <c r="U15" s="65" t="str">
        <f t="shared" si="0"/>
        <v xml:space="preserve"> El Oficial de Agencia de Noticias, Oficial de Comunicación e información Divisionarios y COING o quién haga sus veces  verifica mensualmente la consolidación de  las solicitudes de rectificación recibidas mediante PQRS y/o solicitudes escritas, de acuerdo con las funciones asignadas en orden del día y el boletín técnico N° 10 del 3 de octubre del 2022, con el fin de analizar la situación a rectificar permitiendo tomar decisiones (Corregir y/o confirmar la información entregada y difundida), si se presenta diferencias en la consolidación se debe hacer una revisión con las dependencias  emitiendo respuesta escrita al interesado en caso de existir solicitudes o informando que no se recibieron solicitudes de rectificación.</v>
      </c>
      <c r="V15" s="25" t="str">
        <f t="shared" si="1"/>
        <v>Impacto</v>
      </c>
      <c r="W15" s="62" t="s">
        <v>177</v>
      </c>
      <c r="X15" s="62" t="s">
        <v>178</v>
      </c>
      <c r="Y15" s="26" t="str">
        <f>IF(AND(W15="Preventivo",X15="Automático"),"50%",IF(AND(W15="Preventivo",X15="Manual"),"40%",IF(AND(W15="Detectivo",X15="Automático"),"40%",IF(AND(W15="Detectivo",X15="Manual"),"30%",IF(AND(W15="Correctivo",X15="Automático"),"35%",IF(AND(W15="Correctivo",X15="Manual"),"25%",""))))))</f>
        <v>35%</v>
      </c>
      <c r="Z15" s="62" t="s">
        <v>77</v>
      </c>
      <c r="AA15" s="62" t="s">
        <v>78</v>
      </c>
      <c r="AB15" s="62" t="s">
        <v>79</v>
      </c>
      <c r="AC15" s="27">
        <f>IFERROR(IF(AND(V11="Probabilidad",V12="Probabilidad",V13="Probabilidad",V14="Probabilidad",V15="Probabilidad"),(AE14-(+AE14*Y15)),IF(V15="Probabilidad",(K10-(+K10*Y15)),IF(V15="Impacto",AE14,""))),"")</f>
        <v>8.6399999999999991E-2</v>
      </c>
      <c r="AD15" s="241"/>
      <c r="AE15" s="28">
        <f t="shared" si="5"/>
        <v>8.6399999999999991E-2</v>
      </c>
      <c r="AF15" s="241"/>
      <c r="AG15" s="28">
        <f>IFERROR(IF(AND(V10="Impacto",V11="Impacto",V12="Impacto",V13="Impacto",V15="Impacto"),(AG13-(+AG13*Y15)),IF(V15="Impacto",(O10-(+O10*Y15)),IF(V15="Probabilidad",AG13,""))),"")</f>
        <v>0</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208" t="s">
        <v>83</v>
      </c>
      <c r="B18" s="210"/>
      <c r="C18" s="213" t="s">
        <v>158</v>
      </c>
      <c r="D18" s="215" t="s">
        <v>71</v>
      </c>
      <c r="E18" s="215" t="s">
        <v>568</v>
      </c>
      <c r="F18" s="215" t="s">
        <v>569</v>
      </c>
      <c r="G18" s="232" t="str">
        <f t="shared" ref="G18" si="6">+CONCATENATE(D18," ",E18," ",F18)</f>
        <v>Posibilidad de Afectación Reputacional por  fallas técnicas o ataque cibernético que se puedan presentar a las paginas web institucionales debido a Incumplimiento en el soporte técnico y profesional para el adecuado funcionamiento del sistema.</v>
      </c>
      <c r="H18" s="215" t="s">
        <v>103</v>
      </c>
      <c r="I18" s="226">
        <v>240</v>
      </c>
      <c r="J18" s="235" t="str">
        <f>IF(I18&lt;=0,"",IF(I18&lt;=3,"Muy Baja",IF(I18&lt;=34,"Baja",IF(I18&lt;=600,"Media",IF(I18&lt;=6000,"Alta","Muy Alta")))))</f>
        <v>Media</v>
      </c>
      <c r="K18" s="237">
        <f>IF(J18="","",IF(J18="Muy Baja",0.2,IF(J18="Baja",0.4,IF(J18="Media",0.6,IF(J18="Alta",0.8,IF(J18="Muy Alta",1,))))))</f>
        <v>0.6</v>
      </c>
      <c r="L18" s="221" t="s">
        <v>169</v>
      </c>
      <c r="M18" s="221" t="str">
        <f>IF(NOT(ISERROR(MATCH(L18,'[14]Tabla Impacto'!$B$221:$B$223,0))),'[14]Tabla Impacto'!$F$223,L18)</f>
        <v xml:space="preserve">     El riesgo afecta la imagen de la entidad a nivel nacional, con efecto publicitarios sostenible a nivel país</v>
      </c>
      <c r="N18" s="235" t="str">
        <f>IF(OR(M18='[14]Tabla Impacto'!$C$11,M18='[14]Tabla Impacto'!$D$11),"Leve",IF(OR(M18='[14]Tabla Impacto'!$C$12,M18='[14]Tabla Impacto'!$D$12),"Menor",IF(OR(M18='[14]Tabla Impacto'!$C$13,M18='[14]Tabla Impacto'!$D$13),"Moderado",IF(OR(M18='[14]Tabla Impacto'!$C$14,M18='[14]Tabla Impacto'!$D$14),"Mayor",IF(OR(M18='[14]Tabla Impacto'!$C$15,M18='[14]Tabla Impacto'!$D$15),"Catastrófico","")))))</f>
        <v>Catastrófico</v>
      </c>
      <c r="O18" s="237">
        <f>IF(N18="","",IF(N18="Leve",0.2,IF(N18="Menor",0.4,IF(N18="Moderado",0.6,IF(N18="Mayor",0.8,IF(N18="Catastrófico",1,))))))</f>
        <v>1</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Extremo</v>
      </c>
      <c r="Q18" s="64">
        <v>1</v>
      </c>
      <c r="R18" s="58" t="s">
        <v>570</v>
      </c>
      <c r="S18" s="58" t="s">
        <v>571</v>
      </c>
      <c r="T18" s="58" t="s">
        <v>903</v>
      </c>
      <c r="U18" s="65" t="str">
        <f>+CONCATENATE(R18," ",S18," ",T18)</f>
        <v xml:space="preserve"> El Oficial web master o quién haga sus veces verifica al inicio de la contratación que la empresa cuente con unidad de testing (Testeo) de acuerdo a los servicios (oferta) de la misma, con el fin de evidenciar la certificación del especialista como soporte de la evaluación, en caso de que no se pueda realizar la verificación, el oferente quedara descartado  y  se dejara como evidencia en la evaluación contractual para la asignación de proveedor.</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546</v>
      </c>
      <c r="AB18" s="62" t="s">
        <v>79</v>
      </c>
      <c r="AC18" s="27">
        <f>IFERROR(IF(V18="Probabilidad",(K18-(+K18*Y18)),IF(V18="Impacto",K18,"")),"")</f>
        <v>0.36</v>
      </c>
      <c r="AD18" s="241" t="str">
        <f>IFERROR(LOOKUP(LOOKUP(2,1/(AC18:AC24&lt;&gt;""),AC18:AC24),'[14]Opciones Tratamiento'!$I$2:$I$6,'[14]Opciones Tratamiento'!$J$2:$J$6),"")</f>
        <v>Muy Baja</v>
      </c>
      <c r="AE18" s="26">
        <f t="shared" si="5"/>
        <v>0.36</v>
      </c>
      <c r="AF18" s="241" t="str">
        <f>IFERROR(LOOKUP(LOOKUP(2,1/(AG18:AG24&lt;&gt;""),AG18:AG24),'[14]Opciones Tratamiento'!L2:M6),"")</f>
        <v>Moderado</v>
      </c>
      <c r="AG18" s="28">
        <f>IFERROR(IF(V18="Impacto",(O18-(+O18*Y18)),IF(V18="Probabilidad",O18,"")),"")</f>
        <v>1</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225" t="s">
        <v>80</v>
      </c>
      <c r="AJ18" s="29"/>
      <c r="AK18" s="64">
        <v>1</v>
      </c>
      <c r="AL18" s="58" t="s">
        <v>904</v>
      </c>
      <c r="AM18" s="58" t="s">
        <v>572</v>
      </c>
      <c r="AN18" s="29"/>
      <c r="AO18" s="227" t="s">
        <v>81</v>
      </c>
      <c r="AP18" s="243" t="s">
        <v>573</v>
      </c>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64">
        <v>2</v>
      </c>
      <c r="R19" s="58" t="s">
        <v>570</v>
      </c>
      <c r="S19" s="58" t="s">
        <v>574</v>
      </c>
      <c r="T19" s="58" t="s">
        <v>905</v>
      </c>
      <c r="U19" s="65" t="str">
        <f>+CONCATENATE(R19," ",S19," ",T19)</f>
        <v xml:space="preserve"> El Oficial web master o quién haga sus veces valida cada cuatro meses, en cumplimiento del procedimiento P-COEJEC-DICOE-346 "Planificar y Realizar el Ethical Hacking a los Portales Web del Ejercito Nacional de Colombia",  con el fin de evidenciar las vulnerabilidades identificadas por la empresa, en caso de encontrarse vulnerabilidades estas se deberán corregir dejando como soporte el informe de los mismos.</v>
      </c>
      <c r="V19" s="25" t="str">
        <f t="shared" si="1"/>
        <v>Probabilidad</v>
      </c>
      <c r="W19" s="62" t="s">
        <v>75</v>
      </c>
      <c r="X19" s="62" t="s">
        <v>76</v>
      </c>
      <c r="Y19" s="26" t="str">
        <f t="shared" ref="Y19" si="7">IF(AND(W19="Preventivo",X19="Automático"),"50%",IF(AND(W19="Preventivo",X19="Manual"),"40%",IF(AND(W19="Detectivo",X19="Automático"),"40%",IF(AND(W19="Detectivo",X19="Manual"),"30%",IF(AND(W19="Correctivo",X19="Automático"),"35%",IF(AND(W19="Correctivo",X19="Manual"),"25%",""))))))</f>
        <v>40%</v>
      </c>
      <c r="Z19" s="62" t="s">
        <v>77</v>
      </c>
      <c r="AA19" s="62" t="s">
        <v>546</v>
      </c>
      <c r="AB19" s="62" t="s">
        <v>79</v>
      </c>
      <c r="AC19" s="27">
        <f>IFERROR(IF(AND(V18="Probabilidad",V19="Probabilidad"),(AE18-(+AE18*Y19)),IF(V19="Probabilidad",(K18-(+K18*Y19)),IF(V19="Impacto",AE18,""))),"")</f>
        <v>0.216</v>
      </c>
      <c r="AD19" s="241"/>
      <c r="AE19" s="26">
        <f t="shared" si="5"/>
        <v>0.216</v>
      </c>
      <c r="AF19" s="241"/>
      <c r="AG19" s="28">
        <f>IFERROR(IF(AND(V18="Impacto",V19="Impacto"),(AG18-(+AG18*Y19)),IF(V19="Impacto",(O18-(+O18*Y19)),IF(V19="Probabilidad",AG18,""))),"")</f>
        <v>1</v>
      </c>
      <c r="AH19" s="223"/>
      <c r="AI19" s="225"/>
      <c r="AJ19" s="29"/>
      <c r="AK19" s="64">
        <v>2</v>
      </c>
      <c r="AL19" s="58" t="s">
        <v>575</v>
      </c>
      <c r="AM19" s="58" t="s">
        <v>572</v>
      </c>
      <c r="AN19" s="29"/>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x14ac:dyDescent="0.25">
      <c r="A20" s="208"/>
      <c r="B20" s="210"/>
      <c r="C20" s="213"/>
      <c r="D20" s="215"/>
      <c r="E20" s="215"/>
      <c r="F20" s="215"/>
      <c r="G20" s="232"/>
      <c r="H20" s="215"/>
      <c r="I20" s="227"/>
      <c r="J20" s="235"/>
      <c r="K20" s="237"/>
      <c r="L20" s="221"/>
      <c r="M20" s="221"/>
      <c r="N20" s="235"/>
      <c r="O20" s="237"/>
      <c r="P20" s="239"/>
      <c r="Q20" s="64">
        <v>3</v>
      </c>
      <c r="R20" s="58" t="s">
        <v>576</v>
      </c>
      <c r="S20" s="58" t="s">
        <v>577</v>
      </c>
      <c r="T20" s="58" t="s">
        <v>906</v>
      </c>
      <c r="U20" s="65" t="str">
        <f t="shared" ref="U20:U24" si="8">+CONCATENATE(R20," ",S20," ",T20)</f>
        <v>El Oficial web master  o quién haga sus veces verifica cuatrimestralmente las restauraciones o copias periódicas de la información cargada en la página WEB, de acuerdo con el contrato vigente a la fecha, con el propósito de obtener copias de la información en una partición exclusiva  del servidor establecido para la información institucional; así como, en discos duros de manera física, en caso de que no se pueda hacer la verificación, la empresa debe hacer la corrección y verificación del funcionamiento de las copias dejando como soporte el informe de la tarea realizada del Backup.</v>
      </c>
      <c r="V20" s="25" t="str">
        <f t="shared" si="1"/>
        <v>Probabilidad</v>
      </c>
      <c r="W20" s="62" t="s">
        <v>94</v>
      </c>
      <c r="X20" s="62" t="s">
        <v>178</v>
      </c>
      <c r="Y20" s="26" t="str">
        <f>IF(AND(W20="Preventivo",X20="Automático"),"50%",IF(AND(W20="Preventivo",X20="Manual"),"40%",IF(AND(W20="Detectivo",X20="Automático"),"40%",IF(AND(W20="Detectivo",X20="Manual"),"30%",IF(AND(W20="Correctivo",X20="Automático"),"35%",IF(AND(W20="Correctivo",X20="Manual"),"25%",""))))))</f>
        <v>40%</v>
      </c>
      <c r="Z20" s="62" t="s">
        <v>77</v>
      </c>
      <c r="AA20" s="62" t="s">
        <v>546</v>
      </c>
      <c r="AB20" s="62" t="s">
        <v>79</v>
      </c>
      <c r="AC20" s="27">
        <f t="shared" ref="AC20:AC24" si="9">IFERROR(IF(AND(V19="Probabilidad",V20="Probabilidad"),(AE19-(+AE19*Y20)),IF(V20="Probabilidad",(K19-(+K19*Y20)),IF(V20="Impacto",AE19,""))),"")</f>
        <v>0.12959999999999999</v>
      </c>
      <c r="AD20" s="241"/>
      <c r="AE20" s="26">
        <f t="shared" si="5"/>
        <v>0.12959999999999999</v>
      </c>
      <c r="AF20" s="241"/>
      <c r="AG20" s="28">
        <f>IFERROR(IF(AND(V18="Impacto",V19="Impacto",V20="Impacto"),(AG19-(+AG19*Y20)),IF(V20="Impacto",(O18-(+O18*Y20)),IF(V20="Probabilidad",AG19,""))),"")</f>
        <v>1</v>
      </c>
      <c r="AH20" s="223"/>
      <c r="AI20" s="225"/>
      <c r="AJ20" s="29"/>
      <c r="AK20" s="64"/>
      <c r="AL20" s="58"/>
      <c r="AM20" s="64"/>
      <c r="AN20" s="29"/>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v>4</v>
      </c>
      <c r="R21" s="58" t="s">
        <v>578</v>
      </c>
      <c r="S21" s="58" t="s">
        <v>907</v>
      </c>
      <c r="T21" s="58" t="s">
        <v>908</v>
      </c>
      <c r="U21" s="65" t="str">
        <f t="shared" si="8"/>
        <v>El ingeniero de desarrollo web o quien haga sus veces en caso de existir un ataque cibernético o una falla en el servidor, valida  el daño u afectación y en caso de ser necesario se modificará junto con la empresa contratista el apuntamiento a un nuevo servidor de acuerdo con el contrato vigente a la fecha, con el propósito de generar el uso alterno entre el servidor 1 y el servidor 2, dejando como soporte el plan de contingencia emitido por la empresa contratista y un informe sobre el ataque cibernético o la falla en el servidor.</v>
      </c>
      <c r="V21" s="25" t="str">
        <f t="shared" si="1"/>
        <v>Impacto</v>
      </c>
      <c r="W21" s="62" t="s">
        <v>177</v>
      </c>
      <c r="X21" s="62" t="s">
        <v>76</v>
      </c>
      <c r="Y21" s="26" t="str">
        <f t="shared" ref="Y21" si="10">IF(AND(W21="Preventivo",X21="Automático"),"50%",IF(AND(W21="Preventivo",X21="Manual"),"40%",IF(AND(W21="Detectivo",X21="Automático"),"40%",IF(AND(W21="Detectivo",X21="Manual"),"30%",IF(AND(W21="Correctivo",X21="Automático"),"35%",IF(AND(W21="Correctivo",X21="Manual"),"25%",""))))))</f>
        <v>25%</v>
      </c>
      <c r="Z21" s="62" t="s">
        <v>77</v>
      </c>
      <c r="AA21" s="62" t="s">
        <v>546</v>
      </c>
      <c r="AB21" s="62" t="s">
        <v>79</v>
      </c>
      <c r="AC21" s="27">
        <f t="shared" si="9"/>
        <v>0.12959999999999999</v>
      </c>
      <c r="AD21" s="241"/>
      <c r="AE21" s="26">
        <f t="shared" si="5"/>
        <v>0.12959999999999999</v>
      </c>
      <c r="AF21" s="241"/>
      <c r="AG21" s="28">
        <f>IFERROR(IF(AND(V18="Impacto",V19="Impacto",V20="Impacto",V21="Impacto"),(AG20-(+AG20*Y21)),IF(V21="Impacto",(O18-(+O18*Y21)),IF(V21="Probabilidad",AG20,""))),"")</f>
        <v>0.75</v>
      </c>
      <c r="AH21" s="223"/>
      <c r="AI21" s="225"/>
      <c r="AJ21" s="29"/>
      <c r="AK21" s="64"/>
      <c r="AL21" s="58"/>
      <c r="AM21" s="64"/>
      <c r="AN21" s="29"/>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29"/>
      <c r="AK22" s="64"/>
      <c r="AL22" s="58"/>
      <c r="AM22" s="64"/>
      <c r="AN22" s="29"/>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29"/>
      <c r="AK23" s="64"/>
      <c r="AL23" s="58"/>
      <c r="AM23" s="64"/>
      <c r="AN23" s="29"/>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62.75" customHeight="1" x14ac:dyDescent="0.25">
      <c r="A25" s="208" t="s">
        <v>84</v>
      </c>
      <c r="B25" s="210"/>
      <c r="C25" s="213" t="s">
        <v>98</v>
      </c>
      <c r="D25" s="215" t="s">
        <v>96</v>
      </c>
      <c r="E25" s="215" t="s">
        <v>106</v>
      </c>
      <c r="F25" s="215" t="s">
        <v>579</v>
      </c>
      <c r="G25" s="232" t="str">
        <f t="shared" ref="G25" si="11">+CONCATENATE(D25," ",E25," ",F25)</f>
        <v>Posibilidad de Afectación Económica y Reputacional por la desactualización de la normatividad de los procesos, procedimientos, formatos y/o directivas debido a Cambios en normatividad que no son difundidos por la dependencia emisora del documento</v>
      </c>
      <c r="H25" s="215" t="s">
        <v>73</v>
      </c>
      <c r="I25" s="227">
        <v>14</v>
      </c>
      <c r="J25" s="235" t="str">
        <f>IF(I25&lt;=0,"",IF(I25&lt;=3,"Muy Baja",IF(I25&lt;=34,"Baja",IF(I25&lt;=600,"Media",IF(I25&lt;=6000,"Alta","Muy Alta")))))</f>
        <v>Baja</v>
      </c>
      <c r="K25" s="237">
        <f>IF(J25="","",IF(J25="Muy Baja",0.2,IF(J25="Baja",0.4,IF(J25="Media",0.6,IF(J25="Alta",0.8,IF(J25="Muy Alta",1,))))))</f>
        <v>0.4</v>
      </c>
      <c r="L25" s="221" t="s">
        <v>250</v>
      </c>
      <c r="M25" s="221" t="str">
        <f>IF(NOT(ISERROR(MATCH(L25,'[14]Tabla Impacto'!$B$221:$B$223,0))),'[14]Tabla Impacto'!$F$223,L25)</f>
        <v xml:space="preserve">     El riesgo afecta la imagen de  la entidad con efecto publicitario sostenido a nivel de sector administrativo, nivel departamental o municipal</v>
      </c>
      <c r="N25" s="235" t="str">
        <f>IF(OR(M25='[14]Tabla Impacto'!$C$11,M25='[14]Tabla Impacto'!$D$11),"Leve",IF(OR(M25='[14]Tabla Impacto'!$C$12,M25='[14]Tabla Impacto'!$D$12),"Menor",IF(OR(M25='[14]Tabla Impacto'!$C$13,M25='[14]Tabla Impacto'!$D$13),"Moderado",IF(OR(M25='[14]Tabla Impacto'!$C$14,M25='[14]Tabla Impacto'!$D$14),"Mayor",IF(OR(M25='[14]Tabla Impacto'!$C$15,M25='[14]Tabla Impacto'!$D$15),"Catastrófico","")))))</f>
        <v>Mayor</v>
      </c>
      <c r="O25" s="237">
        <f>IF(N25="","",IF(N25="Leve",0.2,IF(N25="Menor",0.4,IF(N25="Moderado",0.6,IF(N25="Mayor",0.8,IF(N25="Catastrófico",1,))))))</f>
        <v>0.8</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Alto</v>
      </c>
      <c r="Q25" s="64" t="s">
        <v>179</v>
      </c>
      <c r="R25" s="58" t="s">
        <v>580</v>
      </c>
      <c r="S25" s="58" t="s">
        <v>909</v>
      </c>
      <c r="T25" s="58" t="s">
        <v>581</v>
      </c>
      <c r="U25" s="65" t="str">
        <f>+CONCATENATE(R25," ",S25," ",T25)</f>
        <v>Los oficiales jefes de dependencia de la DICOE verifica mensualmente la consolidación de los productos periodísticos (boletines, comunicados, informes especiales, piezas gráficas, videos, etc.) generados, revisando que la información registrada se encuentre acorde a los procedimientos y autorización de DICOE; así como alineado a la normatividad institucional  con el fin de identificar posibles necesidades de corrección en la información mencionada, en caso de que existan errores en la consolidación realizar los respectivos ajustes y retroalimentación, dejando como soporte el reporte de la documentación aprobada en el SAMED, mensualmente.</v>
      </c>
      <c r="V25" s="25" t="str">
        <f t="shared" si="1"/>
        <v>Probabilidad</v>
      </c>
      <c r="W25" s="62" t="s">
        <v>75</v>
      </c>
      <c r="X25" s="62" t="s">
        <v>76</v>
      </c>
      <c r="Y25" s="26" t="str">
        <f>IF(AND(W25="Preventivo",X25="Automático"),"50%",IF(AND(W25="Preventivo",X25="Manual"),"40%",IF(AND(W25="Detectivo",X25="Automático"),"40%",IF(AND(W25="Detectivo",X25="Manual"),"30%",IF(AND(W25="Correctivo",X25="Automático"),"35%",IF(AND(W25="Correctivo",X25="Manual"),"25%",""))))))</f>
        <v>40%</v>
      </c>
      <c r="Z25" s="62" t="s">
        <v>77</v>
      </c>
      <c r="AA25" s="62" t="s">
        <v>78</v>
      </c>
      <c r="AB25" s="62" t="s">
        <v>79</v>
      </c>
      <c r="AC25" s="27">
        <f>IFERROR(IF(V25="Probabilidad",(K25-(+K25*Y25)),IF(V25="Impacto",K25,"")),"")</f>
        <v>0.24</v>
      </c>
      <c r="AD25" s="241" t="str">
        <f>IFERROR(LOOKUP(LOOKUP(2,1/(AC25:AC31&lt;&gt;""),AC25:AC31),'[14]Opciones Tratamiento'!$I$2:$I$6,'[14]Opciones Tratamiento'!$J$2:$J$6),"")</f>
        <v>Muy Baja</v>
      </c>
      <c r="AE25" s="26">
        <f>+AC25</f>
        <v>0.24</v>
      </c>
      <c r="AF25" s="241" t="str">
        <f>IFERROR(LOOKUP(LOOKUP(2,1/(AG25:AG31&lt;&gt;""),AG25:AG31),'[14]Opciones Tratamiento'!L2:M6),"")</f>
        <v>Moderado</v>
      </c>
      <c r="AG25" s="28">
        <f>IFERROR(IF(V25="Impacto",(O25-(+O25*Y25)),IF(V25="Probabilidad",O25,"")),"")</f>
        <v>0.8</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Moderado</v>
      </c>
      <c r="AI25" s="225" t="s">
        <v>80</v>
      </c>
      <c r="AJ25" s="29"/>
      <c r="AK25" s="64" t="s">
        <v>225</v>
      </c>
      <c r="AL25" s="58" t="s">
        <v>582</v>
      </c>
      <c r="AM25" s="58" t="s">
        <v>583</v>
      </c>
      <c r="AN25" s="29"/>
      <c r="AO25" s="227" t="s">
        <v>81</v>
      </c>
      <c r="AP25" s="298" t="s">
        <v>584</v>
      </c>
      <c r="AQ25" s="299"/>
      <c r="AR25" s="300"/>
      <c r="AS25" s="23"/>
      <c r="AT25" s="23"/>
      <c r="AU25" s="23"/>
      <c r="AV25" s="23"/>
      <c r="AW25" s="23"/>
      <c r="AX25" s="23"/>
      <c r="AY25" s="23"/>
      <c r="AZ25" s="23"/>
      <c r="BA25" s="23"/>
      <c r="BB25" s="23"/>
      <c r="BC25" s="23"/>
      <c r="BD25" s="23"/>
      <c r="BE25" s="23"/>
      <c r="BF25" s="23"/>
      <c r="BG25" s="23"/>
      <c r="BH25" s="23"/>
      <c r="BI25" s="23"/>
      <c r="BJ25" s="23"/>
    </row>
    <row r="26" spans="1:62" s="24" customFormat="1" ht="144.75" customHeight="1" x14ac:dyDescent="0.25">
      <c r="A26" s="208"/>
      <c r="B26" s="210"/>
      <c r="C26" s="213"/>
      <c r="D26" s="215"/>
      <c r="E26" s="215"/>
      <c r="F26" s="215"/>
      <c r="G26" s="232"/>
      <c r="H26" s="215"/>
      <c r="I26" s="227"/>
      <c r="J26" s="235"/>
      <c r="K26" s="237"/>
      <c r="L26" s="221"/>
      <c r="M26" s="221"/>
      <c r="N26" s="235"/>
      <c r="O26" s="237"/>
      <c r="P26" s="239"/>
      <c r="Q26" s="64" t="s">
        <v>180</v>
      </c>
      <c r="R26" s="58" t="s">
        <v>585</v>
      </c>
      <c r="S26" s="58" t="s">
        <v>586</v>
      </c>
      <c r="T26" s="58" t="s">
        <v>587</v>
      </c>
      <c r="U26" s="65" t="str">
        <f>+CONCATENATE(R26," ",S26," ",T26)</f>
        <v>El Oficial jurídico de la DICOE o quién haga sus veces verifica mensualmente la consolidación los productos comunicaciones que se realizan desde la DICOE, de acuerdo con el instructivo,  el procedimiento P-COEJC-DICOE-340 "Creación de boletines y comunicados de prensa" y P-COEJC-DICOE-336 "Informes especiales"  con el objeto de validar  los comunicados emitidos, si hay inconsistencias en la consolidación se debe realizar la retroalimentación dejando como evidencia informe con las instrucciones emitidas en el grupo de redacción.</v>
      </c>
      <c r="V26" s="25" t="str">
        <f t="shared" si="1"/>
        <v>Probabilidad</v>
      </c>
      <c r="W26" s="62" t="s">
        <v>75</v>
      </c>
      <c r="X26" s="62" t="s">
        <v>76</v>
      </c>
      <c r="Y26" s="26" t="str">
        <f t="shared" ref="Y26" si="12">IF(AND(W26="Preventivo",X26="Automático"),"50%",IF(AND(W26="Preventivo",X26="Manual"),"40%",IF(AND(W26="Detectivo",X26="Automático"),"40%",IF(AND(W26="Detectivo",X26="Manual"),"30%",IF(AND(W26="Correctivo",X26="Automático"),"35%",IF(AND(W26="Correctivo",X26="Manual"),"25%",""))))))</f>
        <v>40%</v>
      </c>
      <c r="Z26" s="62" t="s">
        <v>77</v>
      </c>
      <c r="AA26" s="62" t="s">
        <v>78</v>
      </c>
      <c r="AB26" s="62" t="s">
        <v>79</v>
      </c>
      <c r="AC26" s="27">
        <f>IFERROR(IF(AND(V25="Probabilidad",V26="Probabilidad"),(AE25-(+AE25*Y26)),IF(V26="Probabilidad",(K25-(+K25*Y26)),IF(V26="Impacto",AE25,""))),"")</f>
        <v>0.14399999999999999</v>
      </c>
      <c r="AD26" s="241"/>
      <c r="AE26" s="26">
        <f t="shared" ref="AE26" si="13">+AC26</f>
        <v>0.14399999999999999</v>
      </c>
      <c r="AF26" s="241"/>
      <c r="AG26" s="28">
        <f>IFERROR(IF(AND(V25="Impacto",V26="Impacto"),(AG25-(+AG25*Y26)),IF(V26="Impacto",(O25-(+O25*Y26)),IF(V26="Probabilidad",AG25,""))),"")</f>
        <v>0.8</v>
      </c>
      <c r="AH26" s="223"/>
      <c r="AI26" s="225"/>
      <c r="AJ26" s="29"/>
      <c r="AK26" s="64"/>
      <c r="AL26" s="58"/>
      <c r="AM26" s="64"/>
      <c r="AN26" s="29"/>
      <c r="AO26" s="227"/>
      <c r="AP26" s="301"/>
      <c r="AQ26" s="302"/>
      <c r="AR26" s="303"/>
      <c r="AS26" s="23"/>
      <c r="AT26" s="23"/>
      <c r="AU26" s="23"/>
      <c r="AV26" s="23"/>
      <c r="AW26" s="23"/>
      <c r="AX26" s="23"/>
      <c r="AY26" s="23"/>
      <c r="AZ26" s="23"/>
      <c r="BA26" s="23"/>
      <c r="BB26" s="23"/>
      <c r="BC26" s="23"/>
      <c r="BD26" s="23"/>
      <c r="BE26" s="23"/>
      <c r="BF26" s="23"/>
      <c r="BG26" s="23"/>
      <c r="BH26" s="23"/>
      <c r="BI26" s="23"/>
      <c r="BJ26" s="23"/>
    </row>
    <row r="27" spans="1:62" s="24" customFormat="1" ht="150" customHeight="1" x14ac:dyDescent="0.25">
      <c r="A27" s="208"/>
      <c r="B27" s="210"/>
      <c r="C27" s="213"/>
      <c r="D27" s="215"/>
      <c r="E27" s="215"/>
      <c r="F27" s="215"/>
      <c r="G27" s="232"/>
      <c r="H27" s="215"/>
      <c r="I27" s="227"/>
      <c r="J27" s="235"/>
      <c r="K27" s="237"/>
      <c r="L27" s="221"/>
      <c r="M27" s="221"/>
      <c r="N27" s="235"/>
      <c r="O27" s="237"/>
      <c r="P27" s="239"/>
      <c r="Q27" s="64" t="s">
        <v>181</v>
      </c>
      <c r="R27" s="58" t="s">
        <v>585</v>
      </c>
      <c r="S27" s="58" t="s">
        <v>910</v>
      </c>
      <c r="T27" s="58" t="s">
        <v>588</v>
      </c>
      <c r="U27" s="65" t="str">
        <f t="shared" ref="U27:U31" si="14">+CONCATENATE(R27," ",S27," ",T27)</f>
        <v>El Oficial jurídico de la DICOE o quién haga sus veces valida mensualmente la consolidación de los boletines técnicos, circulares o manuales generados; se encuentren alineados con la normatividad legal vigente con el objeto de aprobar o desaprobar el mismo, en caso de que se presente diferencias en la consolidación se deberá realizar una revisión con el personal encargado , dejando como soporte informe relacionando los documentos emitidos en el mes.</v>
      </c>
      <c r="V27" s="25" t="str">
        <f t="shared" si="1"/>
        <v>Impacto</v>
      </c>
      <c r="W27" s="62" t="s">
        <v>177</v>
      </c>
      <c r="X27" s="62" t="s">
        <v>76</v>
      </c>
      <c r="Y27" s="26" t="str">
        <f>IF(AND(W27="Preventivo",X27="Automático"),"50%",IF(AND(W27="Preventivo",X27="Manual"),"40%",IF(AND(W27="Detectivo",X27="Automático"),"40%",IF(AND(W27="Detectivo",X27="Manual"),"30%",IF(AND(W27="Correctivo",X27="Automático"),"35%",IF(AND(W27="Correctivo",X27="Manual"),"25%",""))))))</f>
        <v>25%</v>
      </c>
      <c r="Z27" s="62" t="s">
        <v>77</v>
      </c>
      <c r="AA27" s="62" t="s">
        <v>78</v>
      </c>
      <c r="AB27" s="62" t="s">
        <v>79</v>
      </c>
      <c r="AC27" s="27">
        <f t="shared" ref="AC27:AC31" si="15">IFERROR(IF(AND(V26="Probabilidad",V27="Probabilidad"),(AE26-(+AE26*Y27)),IF(V27="Probabilidad",(K26-(+K26*Y27)),IF(V27="Impacto",AE26,""))),"")</f>
        <v>0.14399999999999999</v>
      </c>
      <c r="AD27" s="241"/>
      <c r="AE27" s="26">
        <f>+AC27</f>
        <v>0.14399999999999999</v>
      </c>
      <c r="AF27" s="241"/>
      <c r="AG27" s="28">
        <f>IFERROR(IF(AND(V25="Impacto",V26="Impacto",V27="Impacto"),(AG26-(+AG26*Y27)),IF(V27="Impacto",(O25-(+O25*Y27)),IF(V27="Probabilidad",AG26,""))),"")</f>
        <v>0.60000000000000009</v>
      </c>
      <c r="AH27" s="223"/>
      <c r="AI27" s="225"/>
      <c r="AJ27" s="29"/>
      <c r="AK27" s="64"/>
      <c r="AL27" s="58"/>
      <c r="AM27" s="64"/>
      <c r="AN27" s="29"/>
      <c r="AO27" s="227"/>
      <c r="AP27" s="301"/>
      <c r="AQ27" s="302"/>
      <c r="AR27" s="303"/>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58"/>
      <c r="S28" s="58"/>
      <c r="T28" s="58"/>
      <c r="U28" s="65" t="str">
        <f t="shared" si="14"/>
        <v xml:space="preserve">  </v>
      </c>
      <c r="V28" s="25" t="str">
        <f t="shared" si="1"/>
        <v/>
      </c>
      <c r="W28" s="62"/>
      <c r="X28" s="62"/>
      <c r="Y28" s="26" t="str">
        <f t="shared" ref="Y28" si="16">IF(AND(W28="Preventivo",X28="Automático"),"50%",IF(AND(W28="Preventivo",X28="Manual"),"40%",IF(AND(W28="Detectivo",X28="Automático"),"40%",IF(AND(W28="Detectivo",X28="Manual"),"30%",IF(AND(W28="Correctivo",X28="Automático"),"35%",IF(AND(W28="Correctivo",X28="Manual"),"25%",""))))))</f>
        <v/>
      </c>
      <c r="Z28" s="62"/>
      <c r="AA28" s="62"/>
      <c r="AB28" s="62"/>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64"/>
      <c r="AL28" s="58"/>
      <c r="AM28" s="64"/>
      <c r="AN28" s="29"/>
      <c r="AO28" s="227"/>
      <c r="AP28" s="301"/>
      <c r="AQ28" s="302"/>
      <c r="AR28" s="303"/>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301"/>
      <c r="AQ29" s="302"/>
      <c r="AR29" s="303"/>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301"/>
      <c r="AQ30" s="302"/>
      <c r="AR30" s="303"/>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304"/>
      <c r="AQ31" s="305"/>
      <c r="AR31" s="306"/>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IF(NOT(ISERROR(MATCH(L32,'[14]Tabla Impacto'!$B$221:$B$223,0))),'[14]Tabla Impacto'!$F$223,L32)</f>
        <v>0</v>
      </c>
      <c r="N32" s="235" t="str">
        <f>IF(OR(M32='[14]Tabla Impacto'!$C$11,M32='[14]Tabla Impacto'!$D$11),"Leve",IF(OR(M32='[14]Tabla Impacto'!$C$12,M32='[14]Tabla Impacto'!$D$12),"Menor",IF(OR(M32='[14]Tabla Impacto'!$C$13,M32='[14]Tabla Impacto'!$D$13),"Moderado",IF(OR(M32='[14]Tabla Impacto'!$C$14,M32='[14]Tabla Impacto'!$D$14),"Mayor",IF(OR(M32='[14]Tabla Impacto'!$C$15,M32='[14]Tabla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64"/>
      <c r="T32" s="58"/>
      <c r="U32" s="65" t="str">
        <f>+CONCATENATE(R32," ",S32," ",T32)</f>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IFERROR(LOOKUP(LOOKUP(2,1/(AC32:AC38&lt;&gt;""),AC32:AC38),'[14]Opciones Tratamiento'!$I$2:$I$6,'[14]Opciones Tratamiento'!$J$2:$J$6),"")</f>
        <v/>
      </c>
      <c r="AE32" s="26" t="str">
        <f>+AC32</f>
        <v/>
      </c>
      <c r="AF32" s="241" t="str">
        <f>IFERROR(LOOKUP(LOOKUP(2,1/(AG32:AG38&lt;&gt;""),AG32:AG38),'[14]Opciones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29"/>
      <c r="AK32" s="64"/>
      <c r="AL32" s="58"/>
      <c r="AM32" s="64"/>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64"/>
      <c r="S33" s="64"/>
      <c r="T33" s="64"/>
      <c r="U33" s="65" t="str">
        <f>+CONCATENATE(R33," ",S33," ",T33)</f>
        <v xml:space="preserve">  </v>
      </c>
      <c r="V33" s="25" t="str">
        <f t="shared" si="1"/>
        <v/>
      </c>
      <c r="W33" s="62"/>
      <c r="X33" s="62"/>
      <c r="Y33" s="26" t="str">
        <f t="shared" ref="Y33" si="19">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29"/>
      <c r="AK33" s="64"/>
      <c r="AL33" s="58"/>
      <c r="AM33" s="64"/>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64"/>
      <c r="S34" s="64"/>
      <c r="T34" s="64"/>
      <c r="U34" s="65" t="str">
        <f t="shared" ref="U34:U38" si="21">+CONCATENATE(R34," ",S34," ",T34)</f>
        <v xml:space="preserve">  </v>
      </c>
      <c r="V34" s="25" t="str">
        <f t="shared" si="1"/>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29"/>
      <c r="AK34" s="64"/>
      <c r="AL34" s="58"/>
      <c r="AM34" s="64"/>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64"/>
      <c r="AL35" s="58"/>
      <c r="AM35" s="64"/>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IF(NOT(ISERROR(MATCH(L39,'[14]Tabla Impacto'!$B$221:$B$223,0))),'[14]Tabla Impacto'!$F$223,L39)</f>
        <v>0</v>
      </c>
      <c r="N39" s="235" t="str">
        <f>IF(OR(M39='[14]Tabla Impacto'!$C$11,M39='[14]Tabla Impacto'!$D$11),"Leve",IF(OR(M39='[14]Tabla Impacto'!$C$12,M39='[14]Tabla Impacto'!$D$12),"Menor",IF(OR(M39='[14]Tabla Impacto'!$C$13,M39='[14]Tabla Impacto'!$D$13),"Moderado",IF(OR(M39='[14]Tabla Impacto'!$C$14,M39='[14]Tabla Impacto'!$D$14),"Mayor",IF(OR(M39='[14]Tabla Impacto'!$C$15,M39='[14]Tabla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IFERROR(LOOKUP(LOOKUP(2,1/(AC39:AC45&lt;&gt;""),AC39:AC45),'[14]Opciones Tratamiento'!$I$2:$I$6,'[14]Opciones Tratamiento'!$J$2:$J$6),"")</f>
        <v/>
      </c>
      <c r="AE39" s="26" t="str">
        <f>+AC39</f>
        <v/>
      </c>
      <c r="AF39" s="241" t="str">
        <f>IFERROR(LOOKUP(LOOKUP(2,1/(AG39:AG45&lt;&gt;""),AG39:AG45),'[14]Opciones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64"/>
      <c r="AL39" s="58"/>
      <c r="AM39" s="64"/>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64"/>
      <c r="AL40" s="58"/>
      <c r="AM40" s="64"/>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64"/>
      <c r="AL41" s="58"/>
      <c r="AM41" s="64"/>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IF(NOT(ISERROR(MATCH(L46,'[14]Tabla Impacto'!$B$221:$B$223,0))),'[14]Tabla Impacto'!$F$223,L46)</f>
        <v>0</v>
      </c>
      <c r="N46" s="235" t="str">
        <f>IF(OR(M46='[14]Tabla Impacto'!$C$11,M46='[14]Tabla Impacto'!$D$11),"Leve",IF(OR(M46='[14]Tabla Impacto'!$C$12,M46='[14]Tabla Impacto'!$D$12),"Menor",IF(OR(M46='[14]Tabla Impacto'!$C$13,M46='[14]Tabla Impacto'!$D$13),"Moderado",IF(OR(M46='[14]Tabla Impacto'!$C$14,M46='[14]Tabla Impacto'!$D$14),"Mayor",IF(OR(M46='[14]Tabla Impacto'!$C$15,M46='[14]Tabla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IFERROR(LOOKUP(LOOKUP(2,1/(AC46:AC52&lt;&gt;""),AC46:AC52),'[14]Opciones Tratamiento'!$I$2:$I$6,'[14]Opciones Tratamiento'!$J$2:$J$6),"")</f>
        <v/>
      </c>
      <c r="AE46" s="26" t="str">
        <f>+AC46</f>
        <v/>
      </c>
      <c r="AF46" s="241" t="str">
        <f>IFERROR(LOOKUP(LOOKUP(2,1/(AG46:AG52&lt;&gt;""),AG46:AG52),'[14]Opciones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64"/>
      <c r="AL46" s="58"/>
      <c r="AM46" s="64"/>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64"/>
      <c r="AL47" s="58"/>
      <c r="AM47" s="64"/>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64"/>
      <c r="AL48" s="58"/>
      <c r="AM48" s="64"/>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IF(NOT(ISERROR(MATCH(L53,'[14]Tabla Impacto'!$B$221:$B$223,0))),'[14]Tabla Impacto'!$F$223,L53)</f>
        <v>0</v>
      </c>
      <c r="N53" s="235" t="str">
        <f>IF(OR(M53='[14]Tabla Impacto'!$C$11,M53='[14]Tabla Impacto'!$D$11),"Leve",IF(OR(M53='[14]Tabla Impacto'!$C$12,M53='[14]Tabla Impacto'!$D$12),"Menor",IF(OR(M53='[14]Tabla Impacto'!$C$13,M53='[14]Tabla Impacto'!$D$13),"Moderado",IF(OR(M53='[14]Tabla Impacto'!$C$14,M53='[14]Tabla Impacto'!$D$14),"Mayor",IF(OR(M53='[14]Tabla Impacto'!$C$15,M53='[14]Tabla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IFERROR(LOOKUP(LOOKUP(2,1/(AC53:AC59&lt;&gt;""),AC53:AC59),'[14]Opciones Tratamiento'!$I$2:$I$6,'[14]Opciones Tratamiento'!$J$2:$J$6),"")</f>
        <v/>
      </c>
      <c r="AE53" s="26" t="str">
        <f>+AC53</f>
        <v/>
      </c>
      <c r="AF53" s="241" t="str">
        <f>IFERROR(LOOKUP(LOOKUP(2,1/(AG53:AG59&lt;&gt;""),AG53:AG59),'[14]Opciones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IF(NOT(ISERROR(MATCH(L60,'[14]Tabla Impacto'!$B$221:$B$223,0))),'[14]Tabla Impacto'!$F$223,L60)</f>
        <v>0</v>
      </c>
      <c r="N60" s="235" t="str">
        <f>IF(OR(M60='[14]Tabla Impacto'!$C$11,M60='[14]Tabla Impacto'!$D$11),"Leve",IF(OR(M60='[14]Tabla Impacto'!$C$12,M60='[14]Tabla Impacto'!$D$12),"Menor",IF(OR(M60='[14]Tabla Impacto'!$C$13,M60='[14]Tabla Impacto'!$D$13),"Moderado",IF(OR(M60='[14]Tabla Impacto'!$C$14,M60='[14]Tabla Impacto'!$D$14),"Mayor",IF(OR(M60='[14]Tabla Impacto'!$C$15,M60='[14]Tabla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IFERROR(LOOKUP(LOOKUP(2,1/(AC60:AC66&lt;&gt;""),AC60:AC66),'[14]Opciones Tratamiento'!$I$2:$I$6,'[14]Opciones Tratamiento'!$J$2:$J$6),"")</f>
        <v/>
      </c>
      <c r="AE60" s="26" t="str">
        <f>+AC60</f>
        <v/>
      </c>
      <c r="AF60" s="241" t="str">
        <f>IFERROR(LOOKUP(LOOKUP(2,1/(AG60:AG66&lt;&gt;""),AG60:AG66),'[14]Opciones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29"/>
      <c r="AK64" s="64"/>
      <c r="AL64" s="58"/>
      <c r="AM64" s="64"/>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IF(NOT(ISERROR(MATCH(L67,'[14]Tabla Impacto'!$B$221:$B$223,0))),'[14]Tabla Impacto'!$F$223,L67)</f>
        <v>0</v>
      </c>
      <c r="N67" s="235" t="str">
        <f>IF(OR(M67='[14]Tabla Impacto'!$C$11,M67='[14]Tabla Impacto'!$D$11),"Leve",IF(OR(M67='[14]Tabla Impacto'!$C$12,M67='[14]Tabla Impacto'!$D$12),"Menor",IF(OR(M67='[14]Tabla Impacto'!$C$13,M67='[14]Tabla Impacto'!$D$13),"Moderado",IF(OR(M67='[14]Tabla Impacto'!$C$14,M67='[14]Tabla Impacto'!$D$14),"Mayor",IF(OR(M67='[14]Tabla Impacto'!$C$15,M67='[14]Tabla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IFERROR(LOOKUP(LOOKUP(2,1/(AC67:AC73&lt;&gt;""),AC67:AC73),'[14]Opciones Tratamiento'!$I$2:$I$6,'[14]Opciones Tratamiento'!$J$2:$J$6),"")</f>
        <v/>
      </c>
      <c r="AE67" s="26" t="str">
        <f>+AC67</f>
        <v/>
      </c>
      <c r="AF67" s="241" t="str">
        <f>IFERROR(LOOKUP(LOOKUP(2,1/(AG67:AG73&lt;&gt;""),AG67:AG73),'[14]Opciones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29"/>
      <c r="AK71" s="64"/>
      <c r="AL71" s="58"/>
      <c r="AM71" s="64"/>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IF(NOT(ISERROR(MATCH(L74,'[14]Tabla Impacto'!$B$221:$B$223,0))),'[14]Tabla Impacto'!$F$223,L74)</f>
        <v>0</v>
      </c>
      <c r="N74" s="235" t="str">
        <f>IF(OR(M74='[14]Tabla Impacto'!$C$11,M74='[14]Tabla Impacto'!$D$11),"Leve",IF(OR(M74='[14]Tabla Impacto'!$C$12,M74='[14]Tabla Impacto'!$D$12),"Menor",IF(OR(M74='[14]Tabla Impacto'!$C$13,M74='[14]Tabla Impacto'!$D$13),"Moderado",IF(OR(M74='[14]Tabla Impacto'!$C$14,M74='[14]Tabla Impacto'!$D$14),"Mayor",IF(OR(M74='[14]Tabla Impacto'!$C$15,M74='[14]Tabla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IFERROR(LOOKUP(LOOKUP(2,1/(AC74:AC80&lt;&gt;""),AC74:AC80),'[14]Opciones Tratamiento'!$I$2:$I$6,'[14]Opciones Tratamiento'!$J$2:$J$6),"")</f>
        <v/>
      </c>
      <c r="AE74" s="26" t="str">
        <f>+AC74</f>
        <v/>
      </c>
      <c r="AF74" s="241" t="str">
        <f>IFERROR(LOOKUP(LOOKUP(2,1/(AG74:AG80&lt;&gt;""),AG74:AG80),'[14]Opciones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64"/>
      <c r="AL75" s="58"/>
      <c r="AM75" s="64"/>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64"/>
      <c r="AL77" s="58"/>
      <c r="AM77" s="64"/>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29"/>
      <c r="AK78" s="64"/>
      <c r="AL78" s="58"/>
      <c r="AM78" s="64"/>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29"/>
      <c r="AK79" s="64"/>
      <c r="AL79" s="58"/>
      <c r="AM79" s="64"/>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2.2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xgXTNPrrLlAi3ieiVr7dGS93lVlKpxVgj++SeSctyQ/JwlRnI8GrJQCHB4qCD6OlImeNtsWZlntqKSrkE5mJsA==" saltValue="beysAA8L23LLTU12YLtrNw==" spinCount="100000" sheet="1" objects="1" scenarios="1"/>
  <mergeCells count="269">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D46:D52"/>
    <mergeCell ref="E46:E52"/>
    <mergeCell ref="F46:F52"/>
    <mergeCell ref="G46:G52"/>
    <mergeCell ref="AD39:AD45"/>
    <mergeCell ref="AF39:AF45"/>
    <mergeCell ref="AH39:AH45"/>
    <mergeCell ref="AI39:AI45"/>
    <mergeCell ref="AO39:AO45"/>
    <mergeCell ref="AI46:AI52"/>
    <mergeCell ref="AO46:AO52"/>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A60:A66"/>
    <mergeCell ref="C60:C66"/>
    <mergeCell ref="D60:D66"/>
    <mergeCell ref="E60:E66"/>
    <mergeCell ref="F60:F66"/>
    <mergeCell ref="G60:G66"/>
    <mergeCell ref="H60:H66"/>
    <mergeCell ref="I60:I66"/>
    <mergeCell ref="O53:O59"/>
    <mergeCell ref="P53:P59"/>
    <mergeCell ref="AD53:AD59"/>
    <mergeCell ref="AF53:AF59"/>
    <mergeCell ref="AH53:AH59"/>
    <mergeCell ref="AI53:AI59"/>
    <mergeCell ref="I53:I59"/>
    <mergeCell ref="J53:J59"/>
    <mergeCell ref="K53:K59"/>
    <mergeCell ref="L53:L59"/>
    <mergeCell ref="M53:M59"/>
    <mergeCell ref="N53:N59"/>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AH67:AH73"/>
    <mergeCell ref="AI67:AI73"/>
    <mergeCell ref="AO67:AO73"/>
    <mergeCell ref="AP67:AR73"/>
    <mergeCell ref="K67:K73"/>
    <mergeCell ref="L67:L73"/>
    <mergeCell ref="M67:M73"/>
    <mergeCell ref="N67:N73"/>
    <mergeCell ref="O67:O73"/>
    <mergeCell ref="P67:P73"/>
    <mergeCell ref="H74:H80"/>
    <mergeCell ref="I74:I80"/>
    <mergeCell ref="J74:J80"/>
    <mergeCell ref="K74:K80"/>
    <mergeCell ref="L74:L80"/>
    <mergeCell ref="M74:M80"/>
    <mergeCell ref="A74:A80"/>
    <mergeCell ref="C74:C80"/>
    <mergeCell ref="D74:D80"/>
    <mergeCell ref="E74:E80"/>
    <mergeCell ref="F74:F80"/>
    <mergeCell ref="G74:G80"/>
    <mergeCell ref="AI74:AI80"/>
    <mergeCell ref="AO74:AO80"/>
    <mergeCell ref="AP74:AR80"/>
    <mergeCell ref="N74:N80"/>
    <mergeCell ref="O74:O80"/>
    <mergeCell ref="P74:P80"/>
    <mergeCell ref="AD74:AD80"/>
    <mergeCell ref="AF74:AF80"/>
    <mergeCell ref="AH74:AH80"/>
  </mergeCells>
  <conditionalFormatting sqref="J11">
    <cfRule type="cellIs" dxfId="1739" priority="281" operator="equal">
      <formula>"Muy Alta"</formula>
    </cfRule>
    <cfRule type="cellIs" dxfId="1738" priority="282" operator="equal">
      <formula>"Alta"</formula>
    </cfRule>
    <cfRule type="cellIs" dxfId="1737" priority="283" operator="equal">
      <formula>"Media"</formula>
    </cfRule>
    <cfRule type="cellIs" dxfId="1736" priority="284" operator="equal">
      <formula>"Baja"</formula>
    </cfRule>
    <cfRule type="cellIs" dxfId="1735" priority="285" operator="equal">
      <formula>"Muy Baja"</formula>
    </cfRule>
  </conditionalFormatting>
  <conditionalFormatting sqref="J18">
    <cfRule type="cellIs" dxfId="1734" priority="252" operator="equal">
      <formula>"Muy Alta"</formula>
    </cfRule>
    <cfRule type="cellIs" dxfId="1733" priority="253" operator="equal">
      <formula>"Alta"</formula>
    </cfRule>
    <cfRule type="cellIs" dxfId="1732" priority="254" operator="equal">
      <formula>"Media"</formula>
    </cfRule>
    <cfRule type="cellIs" dxfId="1731" priority="255" operator="equal">
      <formula>"Baja"</formula>
    </cfRule>
    <cfRule type="cellIs" dxfId="1730" priority="256" operator="equal">
      <formula>"Muy Baja"</formula>
    </cfRule>
  </conditionalFormatting>
  <conditionalFormatting sqref="J25">
    <cfRule type="cellIs" dxfId="1729" priority="223" operator="equal">
      <formula>"Muy Alta"</formula>
    </cfRule>
    <cfRule type="cellIs" dxfId="1728" priority="224" operator="equal">
      <formula>"Alta"</formula>
    </cfRule>
    <cfRule type="cellIs" dxfId="1727" priority="225" operator="equal">
      <formula>"Media"</formula>
    </cfRule>
    <cfRule type="cellIs" dxfId="1726" priority="226" operator="equal">
      <formula>"Baja"</formula>
    </cfRule>
    <cfRule type="cellIs" dxfId="1725" priority="227" operator="equal">
      <formula>"Muy Baja"</formula>
    </cfRule>
  </conditionalFormatting>
  <conditionalFormatting sqref="J32">
    <cfRule type="cellIs" dxfId="1724" priority="194" operator="equal">
      <formula>"Muy Alta"</formula>
    </cfRule>
    <cfRule type="cellIs" dxfId="1723" priority="195" operator="equal">
      <formula>"Alta"</formula>
    </cfRule>
    <cfRule type="cellIs" dxfId="1722" priority="196" operator="equal">
      <formula>"Media"</formula>
    </cfRule>
    <cfRule type="cellIs" dxfId="1721" priority="197" operator="equal">
      <formula>"Baja"</formula>
    </cfRule>
    <cfRule type="cellIs" dxfId="1720" priority="198" operator="equal">
      <formula>"Muy Baja"</formula>
    </cfRule>
  </conditionalFormatting>
  <conditionalFormatting sqref="J39">
    <cfRule type="cellIs" dxfId="1719" priority="165" operator="equal">
      <formula>"Muy Alta"</formula>
    </cfRule>
    <cfRule type="cellIs" dxfId="1718" priority="166" operator="equal">
      <formula>"Alta"</formula>
    </cfRule>
    <cfRule type="cellIs" dxfId="1717" priority="167" operator="equal">
      <formula>"Media"</formula>
    </cfRule>
    <cfRule type="cellIs" dxfId="1716" priority="168" operator="equal">
      <formula>"Baja"</formula>
    </cfRule>
    <cfRule type="cellIs" dxfId="1715" priority="169" operator="equal">
      <formula>"Muy Baja"</formula>
    </cfRule>
  </conditionalFormatting>
  <conditionalFormatting sqref="J46">
    <cfRule type="cellIs" dxfId="1714" priority="136" operator="equal">
      <formula>"Muy Alta"</formula>
    </cfRule>
    <cfRule type="cellIs" dxfId="1713" priority="137" operator="equal">
      <formula>"Alta"</formula>
    </cfRule>
    <cfRule type="cellIs" dxfId="1712" priority="138" operator="equal">
      <formula>"Media"</formula>
    </cfRule>
    <cfRule type="cellIs" dxfId="1711" priority="139" operator="equal">
      <formula>"Baja"</formula>
    </cfRule>
    <cfRule type="cellIs" dxfId="1710" priority="140" operator="equal">
      <formula>"Muy Baja"</formula>
    </cfRule>
  </conditionalFormatting>
  <conditionalFormatting sqref="J53">
    <cfRule type="cellIs" dxfId="1709" priority="107" operator="equal">
      <formula>"Muy Alta"</formula>
    </cfRule>
    <cfRule type="cellIs" dxfId="1708" priority="108" operator="equal">
      <formula>"Alta"</formula>
    </cfRule>
    <cfRule type="cellIs" dxfId="1707" priority="109" operator="equal">
      <formula>"Media"</formula>
    </cfRule>
    <cfRule type="cellIs" dxfId="1706" priority="110" operator="equal">
      <formula>"Baja"</formula>
    </cfRule>
    <cfRule type="cellIs" dxfId="1705" priority="111" operator="equal">
      <formula>"Muy Baja"</formula>
    </cfRule>
  </conditionalFormatting>
  <conditionalFormatting sqref="J60">
    <cfRule type="cellIs" dxfId="1704" priority="78" operator="equal">
      <formula>"Muy Alta"</formula>
    </cfRule>
    <cfRule type="cellIs" dxfId="1703" priority="79" operator="equal">
      <formula>"Alta"</formula>
    </cfRule>
    <cfRule type="cellIs" dxfId="1702" priority="80" operator="equal">
      <formula>"Media"</formula>
    </cfRule>
    <cfRule type="cellIs" dxfId="1701" priority="81" operator="equal">
      <formula>"Baja"</formula>
    </cfRule>
    <cfRule type="cellIs" dxfId="1700" priority="82" operator="equal">
      <formula>"Muy Baja"</formula>
    </cfRule>
  </conditionalFormatting>
  <conditionalFormatting sqref="M11">
    <cfRule type="containsText" dxfId="1699" priority="262" operator="containsText" text="❌">
      <formula>NOT(ISERROR(SEARCH("❌",M11)))</formula>
    </cfRule>
  </conditionalFormatting>
  <conditionalFormatting sqref="M18">
    <cfRule type="containsText" dxfId="1698" priority="233" operator="containsText" text="❌">
      <formula>NOT(ISERROR(SEARCH("❌",M18)))</formula>
    </cfRule>
  </conditionalFormatting>
  <conditionalFormatting sqref="M25">
    <cfRule type="containsText" dxfId="1697" priority="204" operator="containsText" text="❌">
      <formula>NOT(ISERROR(SEARCH("❌",M25)))</formula>
    </cfRule>
  </conditionalFormatting>
  <conditionalFormatting sqref="M32">
    <cfRule type="containsText" dxfId="1696" priority="175" operator="containsText" text="❌">
      <formula>NOT(ISERROR(SEARCH("❌",M32)))</formula>
    </cfRule>
  </conditionalFormatting>
  <conditionalFormatting sqref="M39">
    <cfRule type="containsText" dxfId="1695" priority="146" operator="containsText" text="❌">
      <formula>NOT(ISERROR(SEARCH("❌",M39)))</formula>
    </cfRule>
  </conditionalFormatting>
  <conditionalFormatting sqref="M46">
    <cfRule type="containsText" dxfId="1694" priority="117" operator="containsText" text="❌">
      <formula>NOT(ISERROR(SEARCH("❌",M46)))</formula>
    </cfRule>
  </conditionalFormatting>
  <conditionalFormatting sqref="M53">
    <cfRule type="containsText" dxfId="1693" priority="88" operator="containsText" text="❌">
      <formula>NOT(ISERROR(SEARCH("❌",M53)))</formula>
    </cfRule>
  </conditionalFormatting>
  <conditionalFormatting sqref="M60">
    <cfRule type="containsText" dxfId="1692" priority="59" operator="containsText" text="❌">
      <formula>NOT(ISERROR(SEARCH("❌",M60)))</formula>
    </cfRule>
  </conditionalFormatting>
  <conditionalFormatting sqref="N11">
    <cfRule type="cellIs" dxfId="1691" priority="286" operator="equal">
      <formula>"Catastrófico"</formula>
    </cfRule>
    <cfRule type="cellIs" dxfId="1690" priority="287" operator="equal">
      <formula>"Mayor"</formula>
    </cfRule>
    <cfRule type="cellIs" dxfId="1689" priority="288" operator="equal">
      <formula>"Moderado"</formula>
    </cfRule>
    <cfRule type="cellIs" dxfId="1688" priority="289" operator="equal">
      <formula>"Menor"</formula>
    </cfRule>
    <cfRule type="cellIs" dxfId="1687" priority="290" operator="equal">
      <formula>"Leve"</formula>
    </cfRule>
  </conditionalFormatting>
  <conditionalFormatting sqref="N18">
    <cfRule type="cellIs" dxfId="1686" priority="257" operator="equal">
      <formula>"Catastrófico"</formula>
    </cfRule>
    <cfRule type="cellIs" dxfId="1685" priority="258" operator="equal">
      <formula>"Mayor"</formula>
    </cfRule>
    <cfRule type="cellIs" dxfId="1684" priority="259" operator="equal">
      <formula>"Moderado"</formula>
    </cfRule>
    <cfRule type="cellIs" dxfId="1683" priority="260" operator="equal">
      <formula>"Menor"</formula>
    </cfRule>
    <cfRule type="cellIs" dxfId="1682" priority="261" operator="equal">
      <formula>"Leve"</formula>
    </cfRule>
  </conditionalFormatting>
  <conditionalFormatting sqref="N25">
    <cfRule type="cellIs" dxfId="1681" priority="228" operator="equal">
      <formula>"Catastrófico"</formula>
    </cfRule>
    <cfRule type="cellIs" dxfId="1680" priority="229" operator="equal">
      <formula>"Mayor"</formula>
    </cfRule>
    <cfRule type="cellIs" dxfId="1679" priority="230" operator="equal">
      <formula>"Moderado"</formula>
    </cfRule>
    <cfRule type="cellIs" dxfId="1678" priority="231" operator="equal">
      <formula>"Menor"</formula>
    </cfRule>
    <cfRule type="cellIs" dxfId="1677" priority="232" operator="equal">
      <formula>"Leve"</formula>
    </cfRule>
  </conditionalFormatting>
  <conditionalFormatting sqref="N32">
    <cfRule type="cellIs" dxfId="1676" priority="199" operator="equal">
      <formula>"Catastrófico"</formula>
    </cfRule>
    <cfRule type="cellIs" dxfId="1675" priority="200" operator="equal">
      <formula>"Mayor"</formula>
    </cfRule>
    <cfRule type="cellIs" dxfId="1674" priority="201" operator="equal">
      <formula>"Moderado"</formula>
    </cfRule>
    <cfRule type="cellIs" dxfId="1673" priority="202" operator="equal">
      <formula>"Menor"</formula>
    </cfRule>
    <cfRule type="cellIs" dxfId="1672" priority="203" operator="equal">
      <formula>"Leve"</formula>
    </cfRule>
  </conditionalFormatting>
  <conditionalFormatting sqref="N39">
    <cfRule type="cellIs" dxfId="1671" priority="170" operator="equal">
      <formula>"Catastrófico"</formula>
    </cfRule>
    <cfRule type="cellIs" dxfId="1670" priority="171" operator="equal">
      <formula>"Mayor"</formula>
    </cfRule>
    <cfRule type="cellIs" dxfId="1669" priority="172" operator="equal">
      <formula>"Moderado"</formula>
    </cfRule>
    <cfRule type="cellIs" dxfId="1668" priority="173" operator="equal">
      <formula>"Menor"</formula>
    </cfRule>
    <cfRule type="cellIs" dxfId="1667" priority="174" operator="equal">
      <formula>"Leve"</formula>
    </cfRule>
  </conditionalFormatting>
  <conditionalFormatting sqref="N46">
    <cfRule type="cellIs" dxfId="1666" priority="141" operator="equal">
      <formula>"Catastrófico"</formula>
    </cfRule>
    <cfRule type="cellIs" dxfId="1665" priority="142" operator="equal">
      <formula>"Mayor"</formula>
    </cfRule>
    <cfRule type="cellIs" dxfId="1664" priority="143" operator="equal">
      <formula>"Moderado"</formula>
    </cfRule>
    <cfRule type="cellIs" dxfId="1663" priority="144" operator="equal">
      <formula>"Menor"</formula>
    </cfRule>
    <cfRule type="cellIs" dxfId="1662" priority="145" operator="equal">
      <formula>"Leve"</formula>
    </cfRule>
  </conditionalFormatting>
  <conditionalFormatting sqref="N53">
    <cfRule type="cellIs" dxfId="1661" priority="112" operator="equal">
      <formula>"Catastrófico"</formula>
    </cfRule>
    <cfRule type="cellIs" dxfId="1660" priority="113" operator="equal">
      <formula>"Mayor"</formula>
    </cfRule>
    <cfRule type="cellIs" dxfId="1659" priority="114" operator="equal">
      <formula>"Moderado"</formula>
    </cfRule>
    <cfRule type="cellIs" dxfId="1658" priority="115" operator="equal">
      <formula>"Menor"</formula>
    </cfRule>
    <cfRule type="cellIs" dxfId="1657" priority="116" operator="equal">
      <formula>"Leve"</formula>
    </cfRule>
  </conditionalFormatting>
  <conditionalFormatting sqref="N60">
    <cfRule type="cellIs" dxfId="1656" priority="83" operator="equal">
      <formula>"Catastrófico"</formula>
    </cfRule>
    <cfRule type="cellIs" dxfId="1655" priority="84" operator="equal">
      <formula>"Mayor"</formula>
    </cfRule>
    <cfRule type="cellIs" dxfId="1654" priority="85" operator="equal">
      <formula>"Moderado"</formula>
    </cfRule>
    <cfRule type="cellIs" dxfId="1653" priority="86" operator="equal">
      <formula>"Menor"</formula>
    </cfRule>
    <cfRule type="cellIs" dxfId="1652" priority="87" operator="equal">
      <formula>"Leve"</formula>
    </cfRule>
  </conditionalFormatting>
  <conditionalFormatting sqref="P11">
    <cfRule type="cellIs" dxfId="1651" priority="277" operator="equal">
      <formula>"Extremo"</formula>
    </cfRule>
    <cfRule type="cellIs" dxfId="1650" priority="278" operator="equal">
      <formula>"Alto"</formula>
    </cfRule>
    <cfRule type="cellIs" dxfId="1649" priority="279" operator="equal">
      <formula>"Moderado"</formula>
    </cfRule>
    <cfRule type="cellIs" dxfId="1648" priority="280" operator="equal">
      <formula>"Bajo"</formula>
    </cfRule>
  </conditionalFormatting>
  <conditionalFormatting sqref="P18">
    <cfRule type="cellIs" dxfId="1647" priority="248" operator="equal">
      <formula>"Extremo"</formula>
    </cfRule>
    <cfRule type="cellIs" dxfId="1646" priority="249" operator="equal">
      <formula>"Alto"</formula>
    </cfRule>
    <cfRule type="cellIs" dxfId="1645" priority="250" operator="equal">
      <formula>"Moderado"</formula>
    </cfRule>
    <cfRule type="cellIs" dxfId="1644" priority="251" operator="equal">
      <formula>"Bajo"</formula>
    </cfRule>
  </conditionalFormatting>
  <conditionalFormatting sqref="P25">
    <cfRule type="cellIs" dxfId="1643" priority="219" operator="equal">
      <formula>"Extremo"</formula>
    </cfRule>
    <cfRule type="cellIs" dxfId="1642" priority="220" operator="equal">
      <formula>"Alto"</formula>
    </cfRule>
    <cfRule type="cellIs" dxfId="1641" priority="221" operator="equal">
      <formula>"Moderado"</formula>
    </cfRule>
    <cfRule type="cellIs" dxfId="1640" priority="222" operator="equal">
      <formula>"Bajo"</formula>
    </cfRule>
  </conditionalFormatting>
  <conditionalFormatting sqref="P32">
    <cfRule type="cellIs" dxfId="1639" priority="190" operator="equal">
      <formula>"Extremo"</formula>
    </cfRule>
    <cfRule type="cellIs" dxfId="1638" priority="191" operator="equal">
      <formula>"Alto"</formula>
    </cfRule>
    <cfRule type="cellIs" dxfId="1637" priority="192" operator="equal">
      <formula>"Moderado"</formula>
    </cfRule>
    <cfRule type="cellIs" dxfId="1636" priority="193" operator="equal">
      <formula>"Bajo"</formula>
    </cfRule>
  </conditionalFormatting>
  <conditionalFormatting sqref="P39">
    <cfRule type="cellIs" dxfId="1635" priority="161" operator="equal">
      <formula>"Extremo"</formula>
    </cfRule>
    <cfRule type="cellIs" dxfId="1634" priority="162" operator="equal">
      <formula>"Alto"</formula>
    </cfRule>
    <cfRule type="cellIs" dxfId="1633" priority="163" operator="equal">
      <formula>"Moderado"</formula>
    </cfRule>
    <cfRule type="cellIs" dxfId="1632" priority="164" operator="equal">
      <formula>"Bajo"</formula>
    </cfRule>
  </conditionalFormatting>
  <conditionalFormatting sqref="P46">
    <cfRule type="cellIs" dxfId="1631" priority="132" operator="equal">
      <formula>"Extremo"</formula>
    </cfRule>
    <cfRule type="cellIs" dxfId="1630" priority="133" operator="equal">
      <formula>"Alto"</formula>
    </cfRule>
    <cfRule type="cellIs" dxfId="1629" priority="134" operator="equal">
      <formula>"Moderado"</formula>
    </cfRule>
    <cfRule type="cellIs" dxfId="1628" priority="135" operator="equal">
      <formula>"Bajo"</formula>
    </cfRule>
  </conditionalFormatting>
  <conditionalFormatting sqref="P53">
    <cfRule type="cellIs" dxfId="1627" priority="103" operator="equal">
      <formula>"Extremo"</formula>
    </cfRule>
    <cfRule type="cellIs" dxfId="1626" priority="104" operator="equal">
      <formula>"Alto"</formula>
    </cfRule>
    <cfRule type="cellIs" dxfId="1625" priority="105" operator="equal">
      <formula>"Moderado"</formula>
    </cfRule>
    <cfRule type="cellIs" dxfId="1624" priority="106" operator="equal">
      <formula>"Bajo"</formula>
    </cfRule>
  </conditionalFormatting>
  <conditionalFormatting sqref="P60">
    <cfRule type="cellIs" dxfId="1623" priority="74" operator="equal">
      <formula>"Extremo"</formula>
    </cfRule>
    <cfRule type="cellIs" dxfId="1622" priority="75" operator="equal">
      <formula>"Alto"</formula>
    </cfRule>
    <cfRule type="cellIs" dxfId="1621" priority="76" operator="equal">
      <formula>"Moderado"</formula>
    </cfRule>
    <cfRule type="cellIs" dxfId="1620" priority="77" operator="equal">
      <formula>"Bajo"</formula>
    </cfRule>
  </conditionalFormatting>
  <conditionalFormatting sqref="AD11">
    <cfRule type="cellIs" dxfId="1619" priority="272" operator="equal">
      <formula>"Muy Alta"</formula>
    </cfRule>
    <cfRule type="cellIs" dxfId="1618" priority="273" operator="equal">
      <formula>"Alta"</formula>
    </cfRule>
    <cfRule type="cellIs" dxfId="1617" priority="274" operator="equal">
      <formula>"Media"</formula>
    </cfRule>
    <cfRule type="cellIs" dxfId="1616" priority="275" operator="equal">
      <formula>"Baja"</formula>
    </cfRule>
    <cfRule type="cellIs" dxfId="1615" priority="276" operator="equal">
      <formula>"Muy Baja"</formula>
    </cfRule>
  </conditionalFormatting>
  <conditionalFormatting sqref="AD18">
    <cfRule type="cellIs" dxfId="1614" priority="243" operator="equal">
      <formula>"Muy Alta"</formula>
    </cfRule>
    <cfRule type="cellIs" dxfId="1613" priority="244" operator="equal">
      <formula>"Alta"</formula>
    </cfRule>
    <cfRule type="cellIs" dxfId="1612" priority="245" operator="equal">
      <formula>"Media"</formula>
    </cfRule>
    <cfRule type="cellIs" dxfId="1611" priority="246" operator="equal">
      <formula>"Baja"</formula>
    </cfRule>
    <cfRule type="cellIs" dxfId="1610" priority="247" operator="equal">
      <formula>"Muy Baja"</formula>
    </cfRule>
  </conditionalFormatting>
  <conditionalFormatting sqref="AD25">
    <cfRule type="cellIs" dxfId="1609" priority="214" operator="equal">
      <formula>"Muy Alta"</formula>
    </cfRule>
    <cfRule type="cellIs" dxfId="1608" priority="215" operator="equal">
      <formula>"Alta"</formula>
    </cfRule>
    <cfRule type="cellIs" dxfId="1607" priority="216" operator="equal">
      <formula>"Media"</formula>
    </cfRule>
    <cfRule type="cellIs" dxfId="1606" priority="217" operator="equal">
      <formula>"Baja"</formula>
    </cfRule>
    <cfRule type="cellIs" dxfId="1605" priority="218" operator="equal">
      <formula>"Muy Baja"</formula>
    </cfRule>
  </conditionalFormatting>
  <conditionalFormatting sqref="AD32">
    <cfRule type="cellIs" dxfId="1604" priority="185" operator="equal">
      <formula>"Muy Alta"</formula>
    </cfRule>
    <cfRule type="cellIs" dxfId="1603" priority="186" operator="equal">
      <formula>"Alta"</formula>
    </cfRule>
    <cfRule type="cellIs" dxfId="1602" priority="187" operator="equal">
      <formula>"Media"</formula>
    </cfRule>
    <cfRule type="cellIs" dxfId="1601" priority="188" operator="equal">
      <formula>"Baja"</formula>
    </cfRule>
    <cfRule type="cellIs" dxfId="1600" priority="189" operator="equal">
      <formula>"Muy Baja"</formula>
    </cfRule>
  </conditionalFormatting>
  <conditionalFormatting sqref="AD39">
    <cfRule type="cellIs" dxfId="1599" priority="156" operator="equal">
      <formula>"Muy Alta"</formula>
    </cfRule>
    <cfRule type="cellIs" dxfId="1598" priority="157" operator="equal">
      <formula>"Alta"</formula>
    </cfRule>
    <cfRule type="cellIs" dxfId="1597" priority="158" operator="equal">
      <formula>"Media"</formula>
    </cfRule>
    <cfRule type="cellIs" dxfId="1596" priority="159" operator="equal">
      <formula>"Baja"</formula>
    </cfRule>
    <cfRule type="cellIs" dxfId="1595" priority="160" operator="equal">
      <formula>"Muy Baja"</formula>
    </cfRule>
  </conditionalFormatting>
  <conditionalFormatting sqref="AD46">
    <cfRule type="cellIs" dxfId="1594" priority="127" operator="equal">
      <formula>"Muy Alta"</formula>
    </cfRule>
    <cfRule type="cellIs" dxfId="1593" priority="128" operator="equal">
      <formula>"Alta"</formula>
    </cfRule>
    <cfRule type="cellIs" dxfId="1592" priority="129" operator="equal">
      <formula>"Media"</formula>
    </cfRule>
    <cfRule type="cellIs" dxfId="1591" priority="130" operator="equal">
      <formula>"Baja"</formula>
    </cfRule>
    <cfRule type="cellIs" dxfId="1590" priority="131" operator="equal">
      <formula>"Muy Baja"</formula>
    </cfRule>
  </conditionalFormatting>
  <conditionalFormatting sqref="AD53">
    <cfRule type="cellIs" dxfId="1589" priority="98" operator="equal">
      <formula>"Muy Alta"</formula>
    </cfRule>
    <cfRule type="cellIs" dxfId="1588" priority="99" operator="equal">
      <formula>"Alta"</formula>
    </cfRule>
    <cfRule type="cellIs" dxfId="1587" priority="100" operator="equal">
      <formula>"Media"</formula>
    </cfRule>
    <cfRule type="cellIs" dxfId="1586" priority="101" operator="equal">
      <formula>"Baja"</formula>
    </cfRule>
    <cfRule type="cellIs" dxfId="1585" priority="102" operator="equal">
      <formula>"Muy Baja"</formula>
    </cfRule>
  </conditionalFormatting>
  <conditionalFormatting sqref="AD60">
    <cfRule type="cellIs" dxfId="1584" priority="69" operator="equal">
      <formula>"Muy Alta"</formula>
    </cfRule>
    <cfRule type="cellIs" dxfId="1583" priority="70" operator="equal">
      <formula>"Alta"</formula>
    </cfRule>
    <cfRule type="cellIs" dxfId="1582" priority="71" operator="equal">
      <formula>"Media"</formula>
    </cfRule>
    <cfRule type="cellIs" dxfId="1581" priority="72" operator="equal">
      <formula>"Baja"</formula>
    </cfRule>
    <cfRule type="cellIs" dxfId="1580" priority="73" operator="equal">
      <formula>"Muy Baja"</formula>
    </cfRule>
  </conditionalFormatting>
  <conditionalFormatting sqref="AF11">
    <cfRule type="cellIs" dxfId="1579" priority="267" operator="equal">
      <formula>"Catastrófico"</formula>
    </cfRule>
    <cfRule type="cellIs" dxfId="1578" priority="268" operator="equal">
      <formula>"Mayor"</formula>
    </cfRule>
    <cfRule type="cellIs" dxfId="1577" priority="269" operator="equal">
      <formula>"Moderado"</formula>
    </cfRule>
    <cfRule type="cellIs" dxfId="1576" priority="270" operator="equal">
      <formula>"Menor"</formula>
    </cfRule>
    <cfRule type="cellIs" dxfId="1575" priority="271" operator="equal">
      <formula>"Leve"</formula>
    </cfRule>
  </conditionalFormatting>
  <conditionalFormatting sqref="AF18">
    <cfRule type="cellIs" dxfId="1574" priority="238" operator="equal">
      <formula>"Catastrófico"</formula>
    </cfRule>
    <cfRule type="cellIs" dxfId="1573" priority="239" operator="equal">
      <formula>"Mayor"</formula>
    </cfRule>
    <cfRule type="cellIs" dxfId="1572" priority="240" operator="equal">
      <formula>"Moderado"</formula>
    </cfRule>
    <cfRule type="cellIs" dxfId="1571" priority="241" operator="equal">
      <formula>"Menor"</formula>
    </cfRule>
    <cfRule type="cellIs" dxfId="1570" priority="242" operator="equal">
      <formula>"Leve"</formula>
    </cfRule>
  </conditionalFormatting>
  <conditionalFormatting sqref="AF25">
    <cfRule type="cellIs" dxfId="1569" priority="209" operator="equal">
      <formula>"Catastrófico"</formula>
    </cfRule>
    <cfRule type="cellIs" dxfId="1568" priority="210" operator="equal">
      <formula>"Mayor"</formula>
    </cfRule>
    <cfRule type="cellIs" dxfId="1567" priority="211" operator="equal">
      <formula>"Moderado"</formula>
    </cfRule>
    <cfRule type="cellIs" dxfId="1566" priority="212" operator="equal">
      <formula>"Menor"</formula>
    </cfRule>
    <cfRule type="cellIs" dxfId="1565" priority="213" operator="equal">
      <formula>"Leve"</formula>
    </cfRule>
  </conditionalFormatting>
  <conditionalFormatting sqref="AF32">
    <cfRule type="cellIs" dxfId="1564" priority="180" operator="equal">
      <formula>"Catastrófico"</formula>
    </cfRule>
    <cfRule type="cellIs" dxfId="1563" priority="181" operator="equal">
      <formula>"Mayor"</formula>
    </cfRule>
    <cfRule type="cellIs" dxfId="1562" priority="182" operator="equal">
      <formula>"Moderado"</formula>
    </cfRule>
    <cfRule type="cellIs" dxfId="1561" priority="183" operator="equal">
      <formula>"Menor"</formula>
    </cfRule>
    <cfRule type="cellIs" dxfId="1560" priority="184" operator="equal">
      <formula>"Leve"</formula>
    </cfRule>
  </conditionalFormatting>
  <conditionalFormatting sqref="AF39">
    <cfRule type="cellIs" dxfId="1559" priority="151" operator="equal">
      <formula>"Catastrófico"</formula>
    </cfRule>
    <cfRule type="cellIs" dxfId="1558" priority="152" operator="equal">
      <formula>"Mayor"</formula>
    </cfRule>
    <cfRule type="cellIs" dxfId="1557" priority="153" operator="equal">
      <formula>"Moderado"</formula>
    </cfRule>
    <cfRule type="cellIs" dxfId="1556" priority="154" operator="equal">
      <formula>"Menor"</formula>
    </cfRule>
    <cfRule type="cellIs" dxfId="1555" priority="155" operator="equal">
      <formula>"Leve"</formula>
    </cfRule>
  </conditionalFormatting>
  <conditionalFormatting sqref="AF46">
    <cfRule type="cellIs" dxfId="1554" priority="122" operator="equal">
      <formula>"Catastrófico"</formula>
    </cfRule>
    <cfRule type="cellIs" dxfId="1553" priority="123" operator="equal">
      <formula>"Mayor"</formula>
    </cfRule>
    <cfRule type="cellIs" dxfId="1552" priority="124" operator="equal">
      <formula>"Moderado"</formula>
    </cfRule>
    <cfRule type="cellIs" dxfId="1551" priority="125" operator="equal">
      <formula>"Menor"</formula>
    </cfRule>
    <cfRule type="cellIs" dxfId="1550" priority="126" operator="equal">
      <formula>"Leve"</formula>
    </cfRule>
  </conditionalFormatting>
  <conditionalFormatting sqref="AF53">
    <cfRule type="cellIs" dxfId="1549" priority="93" operator="equal">
      <formula>"Catastrófico"</formula>
    </cfRule>
    <cfRule type="cellIs" dxfId="1548" priority="94" operator="equal">
      <formula>"Mayor"</formula>
    </cfRule>
    <cfRule type="cellIs" dxfId="1547" priority="95" operator="equal">
      <formula>"Moderado"</formula>
    </cfRule>
    <cfRule type="cellIs" dxfId="1546" priority="96" operator="equal">
      <formula>"Menor"</formula>
    </cfRule>
    <cfRule type="cellIs" dxfId="1545" priority="97" operator="equal">
      <formula>"Leve"</formula>
    </cfRule>
  </conditionalFormatting>
  <conditionalFormatting sqref="AF60">
    <cfRule type="cellIs" dxfId="1544" priority="64" operator="equal">
      <formula>"Catastrófico"</formula>
    </cfRule>
    <cfRule type="cellIs" dxfId="1543" priority="65" operator="equal">
      <formula>"Mayor"</formula>
    </cfRule>
    <cfRule type="cellIs" dxfId="1542" priority="66" operator="equal">
      <formula>"Moderado"</formula>
    </cfRule>
    <cfRule type="cellIs" dxfId="1541" priority="67" operator="equal">
      <formula>"Menor"</formula>
    </cfRule>
    <cfRule type="cellIs" dxfId="1540" priority="68" operator="equal">
      <formula>"Leve"</formula>
    </cfRule>
  </conditionalFormatting>
  <conditionalFormatting sqref="AH11">
    <cfRule type="cellIs" dxfId="1539" priority="263" operator="equal">
      <formula>"Extremo"</formula>
    </cfRule>
    <cfRule type="cellIs" dxfId="1538" priority="264" operator="equal">
      <formula>"Alto"</formula>
    </cfRule>
    <cfRule type="cellIs" dxfId="1537" priority="265" operator="equal">
      <formula>"Moderado"</formula>
    </cfRule>
    <cfRule type="cellIs" dxfId="1536" priority="266" operator="equal">
      <formula>"Bajo"</formula>
    </cfRule>
  </conditionalFormatting>
  <conditionalFormatting sqref="AH18">
    <cfRule type="cellIs" dxfId="1535" priority="234" operator="equal">
      <formula>"Extremo"</formula>
    </cfRule>
    <cfRule type="cellIs" dxfId="1534" priority="235" operator="equal">
      <formula>"Alto"</formula>
    </cfRule>
    <cfRule type="cellIs" dxfId="1533" priority="236" operator="equal">
      <formula>"Moderado"</formula>
    </cfRule>
    <cfRule type="cellIs" dxfId="1532" priority="237" operator="equal">
      <formula>"Bajo"</formula>
    </cfRule>
  </conditionalFormatting>
  <conditionalFormatting sqref="AH25">
    <cfRule type="cellIs" dxfId="1531" priority="205" operator="equal">
      <formula>"Extremo"</formula>
    </cfRule>
    <cfRule type="cellIs" dxfId="1530" priority="206" operator="equal">
      <formula>"Alto"</formula>
    </cfRule>
    <cfRule type="cellIs" dxfId="1529" priority="207" operator="equal">
      <formula>"Moderado"</formula>
    </cfRule>
    <cfRule type="cellIs" dxfId="1528" priority="208" operator="equal">
      <formula>"Bajo"</formula>
    </cfRule>
  </conditionalFormatting>
  <conditionalFormatting sqref="AH32">
    <cfRule type="cellIs" dxfId="1527" priority="176" operator="equal">
      <formula>"Extremo"</formula>
    </cfRule>
    <cfRule type="cellIs" dxfId="1526" priority="177" operator="equal">
      <formula>"Alto"</formula>
    </cfRule>
    <cfRule type="cellIs" dxfId="1525" priority="178" operator="equal">
      <formula>"Moderado"</formula>
    </cfRule>
    <cfRule type="cellIs" dxfId="1524" priority="179" operator="equal">
      <formula>"Bajo"</formula>
    </cfRule>
  </conditionalFormatting>
  <conditionalFormatting sqref="AH39">
    <cfRule type="cellIs" dxfId="1523" priority="147" operator="equal">
      <formula>"Extremo"</formula>
    </cfRule>
    <cfRule type="cellIs" dxfId="1522" priority="148" operator="equal">
      <formula>"Alto"</formula>
    </cfRule>
    <cfRule type="cellIs" dxfId="1521" priority="149" operator="equal">
      <formula>"Moderado"</formula>
    </cfRule>
    <cfRule type="cellIs" dxfId="1520" priority="150" operator="equal">
      <formula>"Bajo"</formula>
    </cfRule>
  </conditionalFormatting>
  <conditionalFormatting sqref="AH46">
    <cfRule type="cellIs" dxfId="1519" priority="118" operator="equal">
      <formula>"Extremo"</formula>
    </cfRule>
    <cfRule type="cellIs" dxfId="1518" priority="119" operator="equal">
      <formula>"Alto"</formula>
    </cfRule>
    <cfRule type="cellIs" dxfId="1517" priority="120" operator="equal">
      <formula>"Moderado"</formula>
    </cfRule>
    <cfRule type="cellIs" dxfId="1516" priority="121" operator="equal">
      <formula>"Bajo"</formula>
    </cfRule>
  </conditionalFormatting>
  <conditionalFormatting sqref="AH53">
    <cfRule type="cellIs" dxfId="1515" priority="89" operator="equal">
      <formula>"Extremo"</formula>
    </cfRule>
    <cfRule type="cellIs" dxfId="1514" priority="90" operator="equal">
      <formula>"Alto"</formula>
    </cfRule>
    <cfRule type="cellIs" dxfId="1513" priority="91" operator="equal">
      <formula>"Moderado"</formula>
    </cfRule>
    <cfRule type="cellIs" dxfId="1512" priority="92" operator="equal">
      <formula>"Bajo"</formula>
    </cfRule>
  </conditionalFormatting>
  <conditionalFormatting sqref="AH60">
    <cfRule type="cellIs" dxfId="1511" priority="60" operator="equal">
      <formula>"Extremo"</formula>
    </cfRule>
    <cfRule type="cellIs" dxfId="1510" priority="61" operator="equal">
      <formula>"Alto"</formula>
    </cfRule>
    <cfRule type="cellIs" dxfId="1509" priority="62" operator="equal">
      <formula>"Moderado"</formula>
    </cfRule>
    <cfRule type="cellIs" dxfId="1508" priority="63" operator="equal">
      <formula>"Bajo"</formula>
    </cfRule>
  </conditionalFormatting>
  <conditionalFormatting sqref="J67">
    <cfRule type="cellIs" dxfId="1507" priority="49" operator="equal">
      <formula>"Muy Alta"</formula>
    </cfRule>
    <cfRule type="cellIs" dxfId="1506" priority="50" operator="equal">
      <formula>"Alta"</formula>
    </cfRule>
    <cfRule type="cellIs" dxfId="1505" priority="51" operator="equal">
      <formula>"Media"</formula>
    </cfRule>
    <cfRule type="cellIs" dxfId="1504" priority="52" operator="equal">
      <formula>"Baja"</formula>
    </cfRule>
    <cfRule type="cellIs" dxfId="1503" priority="53" operator="equal">
      <formula>"Muy Baja"</formula>
    </cfRule>
  </conditionalFormatting>
  <conditionalFormatting sqref="M67">
    <cfRule type="containsText" dxfId="1502" priority="30" operator="containsText" text="❌">
      <formula>NOT(ISERROR(SEARCH("❌",M67)))</formula>
    </cfRule>
  </conditionalFormatting>
  <conditionalFormatting sqref="N67">
    <cfRule type="cellIs" dxfId="1501" priority="54" operator="equal">
      <formula>"Catastrófico"</formula>
    </cfRule>
    <cfRule type="cellIs" dxfId="1500" priority="55" operator="equal">
      <formula>"Mayor"</formula>
    </cfRule>
    <cfRule type="cellIs" dxfId="1499" priority="56" operator="equal">
      <formula>"Moderado"</formula>
    </cfRule>
    <cfRule type="cellIs" dxfId="1498" priority="57" operator="equal">
      <formula>"Menor"</formula>
    </cfRule>
    <cfRule type="cellIs" dxfId="1497" priority="58" operator="equal">
      <formula>"Leve"</formula>
    </cfRule>
  </conditionalFormatting>
  <conditionalFormatting sqref="P67">
    <cfRule type="cellIs" dxfId="1496" priority="45" operator="equal">
      <formula>"Extremo"</formula>
    </cfRule>
    <cfRule type="cellIs" dxfId="1495" priority="46" operator="equal">
      <formula>"Alto"</formula>
    </cfRule>
    <cfRule type="cellIs" dxfId="1494" priority="47" operator="equal">
      <formula>"Moderado"</formula>
    </cfRule>
    <cfRule type="cellIs" dxfId="1493" priority="48" operator="equal">
      <formula>"Bajo"</formula>
    </cfRule>
  </conditionalFormatting>
  <conditionalFormatting sqref="AD67">
    <cfRule type="cellIs" dxfId="1492" priority="40" operator="equal">
      <formula>"Muy Alta"</formula>
    </cfRule>
    <cfRule type="cellIs" dxfId="1491" priority="41" operator="equal">
      <formula>"Alta"</formula>
    </cfRule>
    <cfRule type="cellIs" dxfId="1490" priority="42" operator="equal">
      <formula>"Media"</formula>
    </cfRule>
    <cfRule type="cellIs" dxfId="1489" priority="43" operator="equal">
      <formula>"Baja"</formula>
    </cfRule>
    <cfRule type="cellIs" dxfId="1488" priority="44" operator="equal">
      <formula>"Muy Baja"</formula>
    </cfRule>
  </conditionalFormatting>
  <conditionalFormatting sqref="AF67">
    <cfRule type="cellIs" dxfId="1487" priority="35" operator="equal">
      <formula>"Catastrófico"</formula>
    </cfRule>
    <cfRule type="cellIs" dxfId="1486" priority="36" operator="equal">
      <formula>"Mayor"</formula>
    </cfRule>
    <cfRule type="cellIs" dxfId="1485" priority="37" operator="equal">
      <formula>"Moderado"</formula>
    </cfRule>
    <cfRule type="cellIs" dxfId="1484" priority="38" operator="equal">
      <formula>"Menor"</formula>
    </cfRule>
    <cfRule type="cellIs" dxfId="1483" priority="39" operator="equal">
      <formula>"Leve"</formula>
    </cfRule>
  </conditionalFormatting>
  <conditionalFormatting sqref="AH67">
    <cfRule type="cellIs" dxfId="1482" priority="31" operator="equal">
      <formula>"Extremo"</formula>
    </cfRule>
    <cfRule type="cellIs" dxfId="1481" priority="32" operator="equal">
      <formula>"Alto"</formula>
    </cfRule>
    <cfRule type="cellIs" dxfId="1480" priority="33" operator="equal">
      <formula>"Moderado"</formula>
    </cfRule>
    <cfRule type="cellIs" dxfId="1479" priority="34" operator="equal">
      <formula>"Bajo"</formula>
    </cfRule>
  </conditionalFormatting>
  <conditionalFormatting sqref="J74">
    <cfRule type="cellIs" dxfId="1478" priority="20" operator="equal">
      <formula>"Muy Alta"</formula>
    </cfRule>
    <cfRule type="cellIs" dxfId="1477" priority="21" operator="equal">
      <formula>"Alta"</formula>
    </cfRule>
    <cfRule type="cellIs" dxfId="1476" priority="22" operator="equal">
      <formula>"Media"</formula>
    </cfRule>
    <cfRule type="cellIs" dxfId="1475" priority="23" operator="equal">
      <formula>"Baja"</formula>
    </cfRule>
    <cfRule type="cellIs" dxfId="1474" priority="24" operator="equal">
      <formula>"Muy Baja"</formula>
    </cfRule>
  </conditionalFormatting>
  <conditionalFormatting sqref="M74">
    <cfRule type="containsText" dxfId="1473" priority="1" operator="containsText" text="❌">
      <formula>NOT(ISERROR(SEARCH("❌",M74)))</formula>
    </cfRule>
  </conditionalFormatting>
  <conditionalFormatting sqref="N74">
    <cfRule type="cellIs" dxfId="1472" priority="25" operator="equal">
      <formula>"Catastrófico"</formula>
    </cfRule>
    <cfRule type="cellIs" dxfId="1471" priority="26" operator="equal">
      <formula>"Mayor"</formula>
    </cfRule>
    <cfRule type="cellIs" dxfId="1470" priority="27" operator="equal">
      <formula>"Moderado"</formula>
    </cfRule>
    <cfRule type="cellIs" dxfId="1469" priority="28" operator="equal">
      <formula>"Menor"</formula>
    </cfRule>
    <cfRule type="cellIs" dxfId="1468" priority="29" operator="equal">
      <formula>"Leve"</formula>
    </cfRule>
  </conditionalFormatting>
  <conditionalFormatting sqref="P74">
    <cfRule type="cellIs" dxfId="1467" priority="16" operator="equal">
      <formula>"Extremo"</formula>
    </cfRule>
    <cfRule type="cellIs" dxfId="1466" priority="17" operator="equal">
      <formula>"Alto"</formula>
    </cfRule>
    <cfRule type="cellIs" dxfId="1465" priority="18" operator="equal">
      <formula>"Moderado"</formula>
    </cfRule>
    <cfRule type="cellIs" dxfId="1464" priority="19" operator="equal">
      <formula>"Bajo"</formula>
    </cfRule>
  </conditionalFormatting>
  <conditionalFormatting sqref="AD74">
    <cfRule type="cellIs" dxfId="1463" priority="11" operator="equal">
      <formula>"Muy Alta"</formula>
    </cfRule>
    <cfRule type="cellIs" dxfId="1462" priority="12" operator="equal">
      <formula>"Alta"</formula>
    </cfRule>
    <cfRule type="cellIs" dxfId="1461" priority="13" operator="equal">
      <formula>"Media"</formula>
    </cfRule>
    <cfRule type="cellIs" dxfId="1460" priority="14" operator="equal">
      <formula>"Baja"</formula>
    </cfRule>
    <cfRule type="cellIs" dxfId="1459" priority="15" operator="equal">
      <formula>"Muy Baja"</formula>
    </cfRule>
  </conditionalFormatting>
  <conditionalFormatting sqref="AF74">
    <cfRule type="cellIs" dxfId="1458" priority="6" operator="equal">
      <formula>"Catastrófico"</formula>
    </cfRule>
    <cfRule type="cellIs" dxfId="1457" priority="7" operator="equal">
      <formula>"Mayor"</formula>
    </cfRule>
    <cfRule type="cellIs" dxfId="1456" priority="8" operator="equal">
      <formula>"Moderado"</formula>
    </cfRule>
    <cfRule type="cellIs" dxfId="1455" priority="9" operator="equal">
      <formula>"Menor"</formula>
    </cfRule>
    <cfRule type="cellIs" dxfId="1454" priority="10" operator="equal">
      <formula>"Leve"</formula>
    </cfRule>
  </conditionalFormatting>
  <conditionalFormatting sqref="AH74">
    <cfRule type="cellIs" dxfId="1453" priority="2" operator="equal">
      <formula>"Extremo"</formula>
    </cfRule>
    <cfRule type="cellIs" dxfId="1452" priority="3" operator="equal">
      <formula>"Alto"</formula>
    </cfRule>
    <cfRule type="cellIs" dxfId="1451" priority="4" operator="equal">
      <formula>"Moderado"</formula>
    </cfRule>
    <cfRule type="cellIs" dxfId="145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A9879A9A-565A-4830-A565-433CB88BC714}">
          <x14:formula1>
            <xm:f>'D:\Backup cede 2022\Mis documentos\SGC\2025\Consolidación de riesgos 2025\DICOE\[FO-CEDE5-DIGEC-487 Administración de Riesgos de Gestión V. 13 FINAL ok.xlsx]Opciones Tratamiento'!#REF!</xm:f>
          </x14:formula1>
          <xm:sqref>H11:H80</xm:sqref>
        </x14:dataValidation>
        <x14:dataValidation type="list" allowBlank="1" showInputMessage="1" showErrorMessage="1" xr:uid="{EFAA1B2C-BA66-42A7-9C75-D34D5DF00297}">
          <x14:formula1>
            <xm:f>'D:\Backup cede 2022\Mis documentos\SGC\2025\Consolidación de riesgos 2025\DICOE\[FO-CEDE5-DIGEC-487 Administración de Riesgos de Gestión V. 13 FINAL ok.xlsx]Opciones Tratamiento'!#REF!</xm:f>
          </x14:formula1>
          <xm:sqref>AO60 AO53 AO46 AO39 AO32 AO25 AO18 AO11 AO67 AO74 AI53 AI11 AI18 AI25 AI32 AI39 AI46 AI60 AI67 AI74 B11 C11:D80</xm:sqref>
        </x14:dataValidation>
        <x14:dataValidation type="list" allowBlank="1" showInputMessage="1" showErrorMessage="1" xr:uid="{990D87D7-428F-455C-9D3D-ECC34A98F9E8}">
          <x14:formula1>
            <xm:f>'D:\Backup cede 2022\Mis documentos\SGC\2025\Consolidación de riesgos 2025\DICOE\[FO-CEDE5-DIGEC-487 Administración de Riesgos de Gestión V. 13 FINAL ok.xlsx]Tabla Impacto'!#REF!</xm:f>
          </x14:formula1>
          <xm:sqref>L11:L80</xm:sqref>
        </x14:dataValidation>
        <x14:dataValidation type="list" allowBlank="1" showInputMessage="1" showErrorMessage="1" xr:uid="{AD5D94F4-B566-473F-BAAB-7F6C8E751499}">
          <x14:formula1>
            <xm:f>'D:\Backup cede 2022\Mis documentos\SGC\2025\Consolidación de riesgos 2025\DICOE\[FO-CEDE5-DIGEC-487 Administración de Riesgos de Gestión V. 13 FINAL ok.xlsx]Tabla Valoración controles'!#REF!</xm:f>
          </x14:formula1>
          <xm:sqref>W11:X80 Z11:AB80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E9F9F-DEE6-4EFD-9B9E-3C0D20A948F7}">
  <dimension ref="A1:BM80"/>
  <sheetViews>
    <sheetView zoomScale="70" zoomScaleNormal="7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42578125" style="8" customWidth="1"/>
    <col min="23" max="23" width="6.85546875" style="8" customWidth="1"/>
    <col min="24" max="25" width="5.7109375" style="8" customWidth="1"/>
    <col min="26" max="27" width="5.42578125" style="8" customWidth="1"/>
    <col min="28" max="28" width="6" style="8" customWidth="1"/>
    <col min="29" max="30" width="7.42578125" style="8" customWidth="1"/>
    <col min="31" max="31" width="9.140625" style="8" customWidth="1"/>
    <col min="32" max="32" width="6.42578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42578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291"/>
      <c r="AP1" s="291"/>
      <c r="AQ1" s="291"/>
      <c r="AR1" s="292"/>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293"/>
      <c r="AP2" s="293"/>
      <c r="AQ2" s="293"/>
      <c r="AR2" s="29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293"/>
      <c r="AP3" s="293"/>
      <c r="AQ3" s="293"/>
      <c r="AR3" s="29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295"/>
      <c r="AP4" s="295"/>
      <c r="AQ4" s="295"/>
      <c r="AR4" s="296"/>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589</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590</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35.25" customHeight="1" thickBot="1" x14ac:dyDescent="0.35">
      <c r="A7" s="149" t="s">
        <v>30</v>
      </c>
      <c r="B7" s="150"/>
      <c r="C7" s="150"/>
      <c r="D7" s="151"/>
      <c r="E7" s="282" t="s">
        <v>591</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0" hidden="1" customHeight="1" x14ac:dyDescent="0.25">
      <c r="A11" s="207" t="s">
        <v>69</v>
      </c>
      <c r="B11" s="209" t="s">
        <v>7</v>
      </c>
      <c r="C11" s="212" t="s">
        <v>95</v>
      </c>
      <c r="D11" s="214" t="s">
        <v>71</v>
      </c>
      <c r="E11" s="214" t="s">
        <v>592</v>
      </c>
      <c r="F11" s="214" t="s">
        <v>593</v>
      </c>
      <c r="G11" s="242" t="str">
        <f>+CONCATENATE(D11," ",E11," ",F11)</f>
        <v xml:space="preserve">Posibilidad de Afectación Reputacional por inadecuada programación de los cupos PAC de las Subunidades Ejecutoras de Presupuesto debido a deficiencias en la sinergia organizacional y canales de comunicación que permitan cumplir el objetivo </v>
      </c>
      <c r="H11" s="214" t="s">
        <v>103</v>
      </c>
      <c r="I11" s="226">
        <v>1061</v>
      </c>
      <c r="J11" s="234" t="str">
        <f>IF(I11&lt;=0,"",IF(I11&lt;=3,"Muy Baja",IF(I11&lt;=34,"Baja",IF(I11&lt;=600,"Media",IF(I11&lt;=6000,"Alta","Muy Alta")))))</f>
        <v>Alta</v>
      </c>
      <c r="K11" s="236">
        <f>IF(J11="","",IF(J11="Muy Baja",0.2,IF(J11="Baja",0.4,IF(J11="Media",0.6,IF(J11="Alta",0.8,IF(J11="Muy Alta",1,))))))</f>
        <v>0.8</v>
      </c>
      <c r="L11" s="233" t="s">
        <v>92</v>
      </c>
      <c r="M11" s="233" t="str">
        <f>IF(NOT(ISERROR(MATCH(L11,'[15]Tabla Impacto'!$B$221:$B$223,0))),'[15]Tabla Impacto'!$F$223,L11)</f>
        <v xml:space="preserve">     El riesgo afecta la imagen de la entidad con algunos usuarios de relevancia frente al logro de los objetivos</v>
      </c>
      <c r="N11" s="234" t="str">
        <f>IF(OR(M11='[15]Tabla Impacto'!$C$11,M11='[15]Tabla Impacto'!$D$11),"Leve",IF(OR(M11='[15]Tabla Impacto'!$C$12,M11='[15]Tabla Impacto'!$D$12),"Menor",IF(OR(M11='[15]Tabla Impacto'!$C$13,M11='[15]Tabla Impacto'!$D$13),"Moderado",IF(OR(M11='[15]Tabla Impacto'!$C$14,M11='[15]Tabla Impacto'!$D$14),"Mayor",IF(OR(M11='[15]Tabla Impacto'!$C$15,M11='[15]Tabla Impacto'!$D$15),"Catastrófico","")))))</f>
        <v>Moderado</v>
      </c>
      <c r="O11" s="236">
        <f>IF(N11="","",IF(N11="Leve",0.2,IF(N11="Menor",0.4,IF(N11="Moderado",0.6,IF(N11="Mayor",0.8,IF(N11="Catastrófico",1,))))))</f>
        <v>0.6</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6" t="s">
        <v>179</v>
      </c>
      <c r="R11" s="86" t="s">
        <v>594</v>
      </c>
      <c r="S11" s="86" t="s">
        <v>595</v>
      </c>
      <c r="T11" s="86" t="s">
        <v>596</v>
      </c>
      <c r="U11" s="70" t="str">
        <f>+CONCATENATE(R11," ",S11," ",T11)</f>
        <v>El Director de Presupuesto, Oficial de Apropiación y PAC,  verifica mensualmente las solicitudes de las Subunidades Ejecutoras de Presupuesto frente a la asignación de cupo PAC (Programa Anual Mensualizado de Caja) y al "procedimiento de asignación y apropiación PAC P-SECEJ-COFIP-285",  con el fin de validar que la solicitud que se eleve ante el Ministerio de Hacienda y Crédito Público corresponda a las necesidades de las diferentes Subunidades Ejecutoras de Presupuesto. En caso de no realizarse la reunión de verificación de comité se debe elaborar un oficio por medio del cual se justifique porque no se realizó la reunión. Dejando como soporte de la verificación las actas de reunión de Comités de Asignación de Cupo PAC.</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0.48</v>
      </c>
      <c r="AD11" s="240" t="str">
        <f>IFERROR(LOOKUP(LOOKUP(2,1/(AC11:AC17&lt;&gt;""),AC11:AC17),'[15]Opciones Tratamiento'!$I$2:$I$6,'[15]Opciones Tratamiento'!$J$2:$J$6),"")</f>
        <v>Muy Baja</v>
      </c>
      <c r="AE11" s="21">
        <f>+AC11</f>
        <v>0.48</v>
      </c>
      <c r="AF11" s="240" t="str">
        <f>IFERROR(LOOKUP(LOOKUP(2,1/(AG11:AG17&lt;&gt;""),AG11:AG17),'[15]Opciones Tratamiento'!L2:M6),"")</f>
        <v>Moderado</v>
      </c>
      <c r="AG11" s="21">
        <f>IFERROR(IF(V11="Impacto",(O11-(+O11*Y11)),IF(V11="Probabilidad",O11,"")),"")</f>
        <v>0.6</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24" t="s">
        <v>93</v>
      </c>
      <c r="AJ11" s="70"/>
      <c r="AK11" s="63" t="s">
        <v>225</v>
      </c>
      <c r="AL11" s="87" t="s">
        <v>597</v>
      </c>
      <c r="AM11" s="88" t="s">
        <v>598</v>
      </c>
      <c r="AN11" s="70"/>
      <c r="AO11" s="226" t="s">
        <v>81</v>
      </c>
      <c r="AP11" s="228" t="s">
        <v>599</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x14ac:dyDescent="0.25">
      <c r="A12" s="208"/>
      <c r="B12" s="210"/>
      <c r="C12" s="213"/>
      <c r="D12" s="215"/>
      <c r="E12" s="215"/>
      <c r="F12" s="215"/>
      <c r="G12" s="232"/>
      <c r="H12" s="215"/>
      <c r="I12" s="227"/>
      <c r="J12" s="235"/>
      <c r="K12" s="237"/>
      <c r="L12" s="221"/>
      <c r="M12" s="221"/>
      <c r="N12" s="235"/>
      <c r="O12" s="237"/>
      <c r="P12" s="239"/>
      <c r="Q12" s="64" t="s">
        <v>180</v>
      </c>
      <c r="R12" s="43" t="s">
        <v>594</v>
      </c>
      <c r="S12" s="43" t="s">
        <v>600</v>
      </c>
      <c r="T12" s="43" t="s">
        <v>601</v>
      </c>
      <c r="U12" s="65" t="str">
        <f t="shared" ref="U12:U17" si="0">+CONCATENATE(R12," ",S12," ",T12)</f>
        <v>El Director de Presupuesto, Oficial de Apropiación y PAC,  verifica mensualmente las cifras del boletín de seguimiento a la ejecución de PAC frente a las justificaciones manifestadas por cada Subunidad Ejecutora de Presupuesto con relación al PAC pendiente por ejecutar y al "procedimiento de Asignación de Apropiación y PAC P-SECEJ-COFIP-285",  con el fin de determinar si se presentan novedades para la ejecución de los cupos PAC disponibles y evitar pérdidas en el mes.  En caso de no realizarse el comité de seguimiento se debe elaborar un oficio por medio del cual se justifique porque no se realizó la reunión dejando como soporte de la verificación las actas de reunión de Comités de Seguimiento de Cupo PAC.</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0.28799999999999998</v>
      </c>
      <c r="AD12" s="241"/>
      <c r="AE12" s="28">
        <f t="shared" ref="AE12" si="3">+AC12</f>
        <v>0.28799999999999998</v>
      </c>
      <c r="AF12" s="241"/>
      <c r="AG12" s="28">
        <f>IFERROR(IF(AND(V11="Impacto",V12="Impacto"),(AG11-(+AG11*Y12)),IF(V12="Impacto",(O11-(+O11*Y12)),IF(V12="Probabilidad",AG11,""))),"")</f>
        <v>0.6</v>
      </c>
      <c r="AH12" s="223"/>
      <c r="AI12" s="225"/>
      <c r="AJ12" s="65"/>
      <c r="AK12" s="64" t="s">
        <v>354</v>
      </c>
      <c r="AL12" s="45" t="s">
        <v>602</v>
      </c>
      <c r="AM12" s="44" t="s">
        <v>603</v>
      </c>
      <c r="AN12" s="65"/>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hidden="1" customHeight="1" x14ac:dyDescent="0.25">
      <c r="A13" s="208"/>
      <c r="B13" s="210"/>
      <c r="C13" s="213"/>
      <c r="D13" s="215"/>
      <c r="E13" s="215"/>
      <c r="F13" s="215"/>
      <c r="G13" s="232"/>
      <c r="H13" s="215"/>
      <c r="I13" s="227"/>
      <c r="J13" s="235"/>
      <c r="K13" s="237"/>
      <c r="L13" s="221"/>
      <c r="M13" s="221"/>
      <c r="N13" s="235"/>
      <c r="O13" s="237"/>
      <c r="P13" s="239"/>
      <c r="Q13" s="64" t="s">
        <v>181</v>
      </c>
      <c r="R13" s="43" t="s">
        <v>594</v>
      </c>
      <c r="S13" s="43" t="s">
        <v>604</v>
      </c>
      <c r="T13" s="43" t="s">
        <v>605</v>
      </c>
      <c r="U13" s="65" t="str">
        <f t="shared" si="0"/>
        <v>El Director de Presupuesto, Oficial de Apropiación y PAC,  verifica mensualmente los saldos que arroja el sistema SIIF de pérdida de cupo PAC frente a las justificaciones emitidas por las subunidades ejecutoras de presupuesto y al "procedimiento de asignación de apropiación y PAC P-SECEJ-COFIP-285", con el fin de establecer las razones por las cuales se generan pérdidas de cupo al cierre del mes. En caso de presentarse fallas en el sistema SIIF al cierre de mes, se debe elaborar un oficio (pantallazo de la plataforma) donde se manifieste que no se pudo realizar la consulta del PAC disponible y gestionado. Dejando como soporte documental de la verificación el informe de ejecución PAC.</v>
      </c>
      <c r="V13" s="25" t="str">
        <f t="shared" si="1"/>
        <v>Probabilidad</v>
      </c>
      <c r="W13" s="62" t="s">
        <v>75</v>
      </c>
      <c r="X13" s="62"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0.17279999999999998</v>
      </c>
      <c r="AD13" s="241"/>
      <c r="AE13" s="28">
        <f>+AC13</f>
        <v>0.17279999999999998</v>
      </c>
      <c r="AF13" s="241"/>
      <c r="AG13" s="28">
        <f>IFERROR(IF(AND(V11="Impacto",V12="Impacto",V13="Impacto"),(AG12-(+AG12*Y13)),IF(V13="Impacto",(O11-(+O11*Y13)),IF(V13="Probabilidad",AG12,""))),"")</f>
        <v>0.6</v>
      </c>
      <c r="AH13" s="223"/>
      <c r="AI13" s="225"/>
      <c r="AJ13" s="65"/>
      <c r="AK13" s="64"/>
      <c r="AL13" s="58"/>
      <c r="AM13" s="64"/>
      <c r="AN13" s="65"/>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t="s">
        <v>182</v>
      </c>
      <c r="R14" s="43" t="s">
        <v>606</v>
      </c>
      <c r="S14" s="43" t="s">
        <v>607</v>
      </c>
      <c r="T14" s="43" t="s">
        <v>608</v>
      </c>
      <c r="U14" s="65" t="str">
        <f t="shared" si="0"/>
        <v xml:space="preserve">El Jefe de presupuesto de la Subunidad Ejecutora de Presupuesto,  verifica mensualmente los saldos de cupos PAC perdidos frente a las diferentes situaciones que se hayan presentado en la Subunidad Ejecutora de Presupuesto y al "procedimiento de asignación de apropiación y PAC P-SECEJ-COFIP-285”,  con el fin de identificar y prevenir las situaciones administrativas que ocasionan la perdida de PAC. En caso de que la Subunidad Ejecutora de Presupuesto no presente pérdida de PAC, deberán elaborar un oficio informando que no hubo pérdida de PAC. Dejando como evidencia de la verificación el informe de pérdida de PAC. </v>
      </c>
      <c r="V14" s="25" t="str">
        <f t="shared" si="1"/>
        <v>Probabilidad</v>
      </c>
      <c r="W14" s="62" t="s">
        <v>75</v>
      </c>
      <c r="X14" s="62" t="s">
        <v>76</v>
      </c>
      <c r="Y14" s="26" t="str">
        <f t="shared" ref="Y14" si="4">IF(AND(W14="Preventivo",X14="Automático"),"50%",IF(AND(W14="Preventivo",X14="Manual"),"40%",IF(AND(W14="Detectivo",X14="Automático"),"40%",IF(AND(W14="Detectivo",X14="Manual"),"30%",IF(AND(W14="Correctivo",X14="Automático"),"35%",IF(AND(W14="Correctivo",X14="Manual"),"25%",""))))))</f>
        <v>40%</v>
      </c>
      <c r="Z14" s="62" t="s">
        <v>77</v>
      </c>
      <c r="AA14" s="62" t="s">
        <v>78</v>
      </c>
      <c r="AB14" s="62" t="s">
        <v>79</v>
      </c>
      <c r="AC14" s="27">
        <f>IFERROR(IF(AND(V11="Probabilidad",V12="Probabilidad",V13="Probabilidad",V14="Probabilidad"),(AE13-(+AE13*Y14)),IF(V14="Probabilidad",(K11-(+K11*Y14)),IF(V14="Impacto",AE13,""))),"")</f>
        <v>0.10367999999999998</v>
      </c>
      <c r="AD14" s="241"/>
      <c r="AE14" s="28">
        <f t="shared" ref="AE14:AE21" si="5">+AC14</f>
        <v>0.10367999999999998</v>
      </c>
      <c r="AF14" s="241"/>
      <c r="AG14" s="28">
        <f>IFERROR(IF(AND(V11="Impacto",V12="Impacto",V13="Impacto",V14="Impacto"),(AG13-(+AG13*Y14)),IF(V14="Impacto",(O11-(+O11*Y14)),IF(V14="Probabilidad",AG13,""))),"")</f>
        <v>0.6</v>
      </c>
      <c r="AH14" s="223"/>
      <c r="AI14" s="225"/>
      <c r="AJ14" s="65"/>
      <c r="AK14" s="64"/>
      <c r="AL14" s="58"/>
      <c r="AM14" s="64"/>
      <c r="AN14" s="65"/>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t="s">
        <v>183</v>
      </c>
      <c r="R15" s="43" t="s">
        <v>606</v>
      </c>
      <c r="S15" s="43" t="s">
        <v>609</v>
      </c>
      <c r="T15" s="43" t="s">
        <v>610</v>
      </c>
      <c r="U15" s="65" t="str">
        <f t="shared" si="0"/>
        <v>El Jefe de presupuesto de la Subunidad Ejecutora de Presupuesto,  verifica mensualmente mediante reuniones con la cadena presupuestal, el ordenador del gasto y supervisores de contrato las necesidades de PAC de la Subunidad de acuerdo al avance en la ejecución de los recursos y pagos que se proyecte y al "procedimiento de asignación de apropiación y PAC P-SECEJ-COFIP-285",  con el fin garantizar los pagos oportunos por los diferentes conceptos del gasto de manera mensual. En caso de que la Subunidad Ejecutora de Presupuesto no realice la reunión deben dejar como soporte documental un oficio dirigido a SECEJ justificando las causas (con copia a la DIPRE). Dejando como soporte documental de la verificación acta de reunión de solicitud de PAC.</v>
      </c>
      <c r="V15" s="25" t="str">
        <f t="shared" si="1"/>
        <v>Probabilidad</v>
      </c>
      <c r="W15" s="62" t="s">
        <v>75</v>
      </c>
      <c r="X15" s="62" t="s">
        <v>76</v>
      </c>
      <c r="Y15" s="26" t="str">
        <f>IF(AND(W15="Preventivo",X15="Automático"),"50%",IF(AND(W15="Preventivo",X15="Manual"),"40%",IF(AND(W15="Detectivo",X15="Automático"),"40%",IF(AND(W15="Detectivo",X15="Manual"),"30%",IF(AND(W15="Correctivo",X15="Automático"),"35%",IF(AND(W15="Correctivo",X15="Manual"),"25%",""))))))</f>
        <v>40%</v>
      </c>
      <c r="Z15" s="62" t="s">
        <v>77</v>
      </c>
      <c r="AA15" s="62" t="s">
        <v>78</v>
      </c>
      <c r="AB15" s="62" t="s">
        <v>79</v>
      </c>
      <c r="AC15" s="27">
        <f>IFERROR(IF(AND(V11="Probabilidad",V12="Probabilidad",V13="Probabilidad",V14="Probabilidad",V15="Probabilidad"),(AE14-(+AE14*Y15)),IF(V15="Probabilidad",(K10-(+K10*Y15)),IF(V15="Impacto",AE14,""))),"")</f>
        <v>6.2207999999999986E-2</v>
      </c>
      <c r="AD15" s="241"/>
      <c r="AE15" s="28">
        <f t="shared" si="5"/>
        <v>6.2207999999999986E-2</v>
      </c>
      <c r="AF15" s="241"/>
      <c r="AG15" s="28">
        <f>IFERROR(IF(AND(V10="Impacto",V11="Impacto",V12="Impacto",V13="Impacto",V15="Impacto"),(AG13-(+AG13*Y15)),IF(V15="Impacto",(O10-(+O10*Y15)),IF(V15="Probabilidad",AG13,""))),"")</f>
        <v>0.6</v>
      </c>
      <c r="AH15" s="223"/>
      <c r="AI15" s="225"/>
      <c r="AJ15" s="65"/>
      <c r="AK15" s="64"/>
      <c r="AL15" s="58"/>
      <c r="AM15" s="64"/>
      <c r="AN15" s="65"/>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t="s">
        <v>611</v>
      </c>
      <c r="R16" s="43" t="s">
        <v>606</v>
      </c>
      <c r="S16" s="43" t="s">
        <v>612</v>
      </c>
      <c r="T16" s="43" t="s">
        <v>613</v>
      </c>
      <c r="U16" s="65" t="str">
        <f t="shared" si="0"/>
        <v>El Jefe de presupuesto de la Subunidad Ejecutora de Presupuesto,  verifica anualmente los diferentes requerimientos y directrices emitidos en materia de PAC por el Comando Financiero y Presupuestal con relación a los parámetros que se van emitir al interior de la subunidad para determinar las solicitudes del manejo de PAC durante la vigencia y a la circular de lineamientos de PAC que emite el COFIP anualmente,  con el fin de establecer los aspectos de PAC en las Subunidades Ejecutoras de Presupuesto durante la vigencia. En caso de que la Subunidad Ejecutora de Presupuesto no realice el informe deben dejar como soporte documental un oficio dirigido a SECEJ justificando las causas (con copia a la DIPRE). Dejando como soporte documental de  la verificación un informe que contenga la planeación y ejecución del PAC durante toda la vigencia.</v>
      </c>
      <c r="V16" s="25" t="str">
        <f t="shared" si="1"/>
        <v>Probabilidad</v>
      </c>
      <c r="W16" s="62" t="s">
        <v>75</v>
      </c>
      <c r="X16" s="62" t="s">
        <v>76</v>
      </c>
      <c r="Y16" s="26" t="str">
        <f>IF(AND(W16="Preventivo",X16="Automático"),"50%",IF(AND(W16="Preventivo",X16="Manual"),"40%",IF(AND(W16="Detectivo",X16="Automático"),"40%",IF(AND(W16="Detectivo",X16="Manual"),"30%",IF(AND(W16="Correctivo",X16="Automático"),"35%",IF(AND(W16="Correctivo",X16="Manual"),"25%",""))))))</f>
        <v>40%</v>
      </c>
      <c r="Z16" s="62" t="s">
        <v>77</v>
      </c>
      <c r="AA16" s="62" t="s">
        <v>78</v>
      </c>
      <c r="AB16" s="62" t="s">
        <v>79</v>
      </c>
      <c r="AC16" s="27">
        <f>IFERROR(IF(AND(V12="Probabilidad",V13="Probabilidad",V14="Probabilidad",V15="Probabilidad",V16="Probabilidad"),(AE15-(+AE15*Y16)),IF(V16="Probabilidad",(K11-(+K11*Y16)),IF(V16="Impacto",AE15,""))),"")</f>
        <v>3.7324799999999991E-2</v>
      </c>
      <c r="AD16" s="241"/>
      <c r="AE16" s="28">
        <f t="shared" si="5"/>
        <v>3.7324799999999991E-2</v>
      </c>
      <c r="AF16" s="241"/>
      <c r="AG16" s="28">
        <f>IFERROR(IF(AND(V10="Impacto",V11="Impacto",V12="Impacto",V13="Impacto",V16="Impacto"),(AG13-(+AG13*Y16)),IF(V16="Impacto",(O10-(+O10*Y16)),IF(V16="Probabilidad",AG13,""))),"")</f>
        <v>0.6</v>
      </c>
      <c r="AH16" s="223"/>
      <c r="AI16" s="225"/>
      <c r="AJ16" s="65"/>
      <c r="AK16" s="64"/>
      <c r="AL16" s="58"/>
      <c r="AM16" s="64"/>
      <c r="AN16" s="65"/>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65"/>
      <c r="AK17" s="64"/>
      <c r="AL17" s="58"/>
      <c r="AM17" s="64"/>
      <c r="AN17" s="65"/>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208" t="s">
        <v>83</v>
      </c>
      <c r="B18" s="210"/>
      <c r="C18" s="213" t="s">
        <v>95</v>
      </c>
      <c r="D18" s="215" t="s">
        <v>71</v>
      </c>
      <c r="E18" s="215" t="s">
        <v>614</v>
      </c>
      <c r="F18" s="215" t="s">
        <v>615</v>
      </c>
      <c r="G18" s="232" t="str">
        <f t="shared" ref="G18" si="6">+CONCATENATE(D18," ",E18," ",F18)</f>
        <v>Posibilidad de Afectación Reputacional por asignar apropiación sin saldo en la Cuenta Única Nacional en cada Subunidad Ejecutora de Presupuesto debido a inadecuada planeación presupuestal y no realizar los controles adecuados a los saldos CUN</v>
      </c>
      <c r="H18" s="215" t="s">
        <v>103</v>
      </c>
      <c r="I18" s="226">
        <v>36</v>
      </c>
      <c r="J18" s="235" t="str">
        <f>IF(I18&lt;=0,"",IF(I18&lt;=3,"Muy Baja",IF(I18&lt;=34,"Baja",IF(I18&lt;=600,"Media",IF(I18&lt;=6000,"Alta","Muy Alta")))))</f>
        <v>Media</v>
      </c>
      <c r="K18" s="237">
        <f>IF(J18="","",IF(J18="Muy Baja",0.2,IF(J18="Baja",0.4,IF(J18="Media",0.6,IF(J18="Alta",0.8,IF(J18="Muy Alta",1,))))))</f>
        <v>0.6</v>
      </c>
      <c r="L18" s="221" t="s">
        <v>92</v>
      </c>
      <c r="M18" s="221" t="str">
        <f>IF(NOT(ISERROR(MATCH(L18,'[15]Tabla Impacto'!$B$221:$B$223,0))),'[15]Tabla Impacto'!$F$223,L18)</f>
        <v xml:space="preserve">     El riesgo afecta la imagen de la entidad con algunos usuarios de relevancia frente al logro de los objetivos</v>
      </c>
      <c r="N18" s="235" t="str">
        <f>IF(OR(M18='[15]Tabla Impacto'!$C$11,M18='[15]Tabla Impacto'!$D$11),"Leve",IF(OR(M18='[15]Tabla Impacto'!$C$12,M18='[15]Tabla Impacto'!$D$12),"Menor",IF(OR(M18='[15]Tabla Impacto'!$C$13,M18='[15]Tabla Impacto'!$D$13),"Moderado",IF(OR(M18='[15]Tabla Impacto'!$C$14,M18='[15]Tabla Impacto'!$D$14),"Mayor",IF(OR(M18='[15]Tabla Impacto'!$C$15,M18='[15]Tabla Impacto'!$D$15),"Catastrófico","")))))</f>
        <v>Moderado</v>
      </c>
      <c r="O18" s="237">
        <f>IF(N18="","",IF(N18="Leve",0.2,IF(N18="Menor",0.4,IF(N18="Moderado",0.6,IF(N18="Mayor",0.8,IF(N18="Catastrófico",1,))))))</f>
        <v>0.6</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Moderado</v>
      </c>
      <c r="Q18" s="64" t="s">
        <v>179</v>
      </c>
      <c r="R18" s="43" t="s">
        <v>616</v>
      </c>
      <c r="S18" s="43" t="s">
        <v>617</v>
      </c>
      <c r="T18" s="43" t="s">
        <v>618</v>
      </c>
      <c r="U18" s="65" t="str">
        <f>+CONCATENATE(R18," ",S18," ",T18)</f>
        <v>El Director Financiero, Oficial de Control y Ejecución,  verifica mensualmente el saldo consolidado CUN del SIIF Nación vs. el cuadro control CUN de la Dirección Financiera - DIFIN validando la disponibilidad de los recursos en la Cuenta Única Nacional - CUN de acuerdo a la "Directiva Permanente 90 del 23 de mayo del 2022”,  con el fin de que la Dirección de Presupuesto del COFIP asigne en forma correcta las apropiaciones de fondo interno a las Subunidades Ejecutoras de Presupuesto. En caso de no contar con disponibilidad de recursos en el CUN, se debe elaborar un documento en cual se establezcan las causas por las cuales no se pudo asignar recursos a las Subunidades Ejecutoras de Presupuesto. Dejando como soporte documental de la verificación el informe saldos CUN.</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78</v>
      </c>
      <c r="AB18" s="62" t="s">
        <v>79</v>
      </c>
      <c r="AC18" s="27">
        <f>IFERROR(IF(V18="Probabilidad",(K18-(+K18*Y18)),IF(V18="Impacto",K18,"")),"")</f>
        <v>0.36</v>
      </c>
      <c r="AD18" s="241" t="str">
        <f>IFERROR(LOOKUP(LOOKUP(2,1/(AC18:AC24&lt;&gt;""),AC18:AC24),'[15]Opciones Tratamiento'!$I$2:$I$6,'[15]Opciones Tratamiento'!$J$2:$J$6),"")</f>
        <v>Muy Baja</v>
      </c>
      <c r="AE18" s="26">
        <f t="shared" si="5"/>
        <v>0.36</v>
      </c>
      <c r="AF18" s="241" t="str">
        <f>IFERROR(LOOKUP(LOOKUP(2,1/(AG18:AG24&lt;&gt;""),AG18:AG24),'[15]Opciones Tratamiento'!L2:M6),"")</f>
        <v>Moderado</v>
      </c>
      <c r="AG18" s="28">
        <f>IFERROR(IF(V18="Impacto",(O18-(+O18*Y18)),IF(V18="Probabilidad",O18,"")),"")</f>
        <v>0.6</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225" t="s">
        <v>93</v>
      </c>
      <c r="AJ18" s="65"/>
      <c r="AK18" s="64" t="s">
        <v>225</v>
      </c>
      <c r="AL18" s="45" t="s">
        <v>619</v>
      </c>
      <c r="AM18" s="44" t="s">
        <v>620</v>
      </c>
      <c r="AN18" s="65"/>
      <c r="AO18" s="227" t="s">
        <v>81</v>
      </c>
      <c r="AP18" s="243" t="s">
        <v>621</v>
      </c>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64" t="s">
        <v>180</v>
      </c>
      <c r="R19" s="43" t="s">
        <v>616</v>
      </c>
      <c r="S19" s="43" t="s">
        <v>622</v>
      </c>
      <c r="T19" s="43" t="s">
        <v>623</v>
      </c>
      <c r="U19" s="65" t="str">
        <f>+CONCATENATE(R19," ",S19," ",T19)</f>
        <v>El Director Financiero, Oficial de Control y Ejecución,  verifican mensualmente los movimientos de las Subunidades Ejecutoras de Presupuesto en el Sistema Integrado de Información Financiera SIIF Nación (reporte consolidado CUN del SIIF Nación) en relación al cuadro control de movimientos saldos CUN y al "procedimiento Cuenta Única Nacional Nivel Central P-SECEJ-COFIP-377",  con el fin de garantizar una gestión oportuna de los recursos. En caso de presentarse diferencias entre SIIF y el cuadro de movimientos CUN, se debe elaborar un documento informando las novedades identificadas. Dejando como soporte documental de la verificación el cuadro consolidado saldos y movimientos CUN del mes.</v>
      </c>
      <c r="V19" s="25" t="str">
        <f t="shared" si="1"/>
        <v>Probabilidad</v>
      </c>
      <c r="W19" s="62" t="s">
        <v>75</v>
      </c>
      <c r="X19" s="62" t="s">
        <v>76</v>
      </c>
      <c r="Y19" s="26" t="str">
        <f t="shared" ref="Y19" si="7">IF(AND(W19="Preventivo",X19="Automático"),"50%",IF(AND(W19="Preventivo",X19="Manual"),"40%",IF(AND(W19="Detectivo",X19="Automático"),"40%",IF(AND(W19="Detectivo",X19="Manual"),"30%",IF(AND(W19="Correctivo",X19="Automático"),"35%",IF(AND(W19="Correctivo",X19="Manual"),"25%",""))))))</f>
        <v>40%</v>
      </c>
      <c r="Z19" s="62" t="s">
        <v>77</v>
      </c>
      <c r="AA19" s="62" t="s">
        <v>78</v>
      </c>
      <c r="AB19" s="62" t="s">
        <v>79</v>
      </c>
      <c r="AC19" s="27">
        <f>IFERROR(IF(AND(V18="Probabilidad",V19="Probabilidad"),(AE18-(+AE18*Y19)),IF(V19="Probabilidad",(K18-(+K18*Y19)),IF(V19="Impacto",AE18,""))),"")</f>
        <v>0.216</v>
      </c>
      <c r="AD19" s="241"/>
      <c r="AE19" s="26">
        <f t="shared" si="5"/>
        <v>0.216</v>
      </c>
      <c r="AF19" s="241"/>
      <c r="AG19" s="28">
        <f>IFERROR(IF(AND(V18="Impacto",V19="Impacto"),(AG18-(+AG18*Y19)),IF(V19="Impacto",(O18-(+O18*Y19)),IF(V19="Probabilidad",AG18,""))),"")</f>
        <v>0.6</v>
      </c>
      <c r="AH19" s="223"/>
      <c r="AI19" s="225"/>
      <c r="AJ19" s="65"/>
      <c r="AK19" s="64"/>
      <c r="AL19" s="58"/>
      <c r="AM19" s="64"/>
      <c r="AN19" s="65"/>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x14ac:dyDescent="0.25">
      <c r="A20" s="208"/>
      <c r="B20" s="210"/>
      <c r="C20" s="213"/>
      <c r="D20" s="215"/>
      <c r="E20" s="215"/>
      <c r="F20" s="215"/>
      <c r="G20" s="232"/>
      <c r="H20" s="215"/>
      <c r="I20" s="227"/>
      <c r="J20" s="235"/>
      <c r="K20" s="237"/>
      <c r="L20" s="221"/>
      <c r="M20" s="221"/>
      <c r="N20" s="235"/>
      <c r="O20" s="237"/>
      <c r="P20" s="239"/>
      <c r="Q20" s="64" t="s">
        <v>181</v>
      </c>
      <c r="R20" s="43" t="s">
        <v>624</v>
      </c>
      <c r="S20" s="43" t="s">
        <v>625</v>
      </c>
      <c r="T20" s="43" t="s">
        <v>626</v>
      </c>
      <c r="U20" s="65" t="str">
        <f t="shared" ref="U20:U24" si="8">+CONCATENATE(R20," ",S20," ",T20)</f>
        <v>El Director de la Dirección de Presupuesto-DIPRE, Analista de Fondo Interno,  verifica mensualmente el reporte del cuadro control CUN entregado por la Dirección Financiera - DIFIN de acuerdo a las solicitudes de apropiación de las Subunidades Ejecutoras de Presupuesto y al "procedimiento Cuenta Única Nacional Nivel Central P-SECEJ-COFIP-377”,  con el fin de realizar el cargue de apropiación en el SIIF Nación. En caso de no contar con el reporte del SIIF al cierre de mes para realizar el informe se debe elaborar un oficio dirigido a COFIP justificando las causas. Dejando como soporte documental oficio de cruce de apropiación vs. saldos CUN Subunidades Ejecutoras de Presupuesto.</v>
      </c>
      <c r="V20" s="25" t="str">
        <f t="shared" si="1"/>
        <v>Probabilidad</v>
      </c>
      <c r="W20" s="62" t="s">
        <v>75</v>
      </c>
      <c r="X20" s="62" t="s">
        <v>76</v>
      </c>
      <c r="Y20" s="26" t="str">
        <f>IF(AND(W20="Preventivo",X20="Automático"),"50%",IF(AND(W20="Preventivo",X20="Manual"),"40%",IF(AND(W20="Detectivo",X20="Automático"),"40%",IF(AND(W20="Detectivo",X20="Manual"),"30%",IF(AND(W20="Correctivo",X20="Automático"),"35%",IF(AND(W20="Correctivo",X20="Manual"),"25%",""))))))</f>
        <v>40%</v>
      </c>
      <c r="Z20" s="62" t="s">
        <v>77</v>
      </c>
      <c r="AA20" s="62" t="s">
        <v>78</v>
      </c>
      <c r="AB20" s="62" t="s">
        <v>79</v>
      </c>
      <c r="AC20" s="27">
        <f t="shared" ref="AC20:AC24" si="9">IFERROR(IF(AND(V19="Probabilidad",V20="Probabilidad"),(AE19-(+AE19*Y20)),IF(V20="Probabilidad",(K19-(+K19*Y20)),IF(V20="Impacto",AE19,""))),"")</f>
        <v>0.12959999999999999</v>
      </c>
      <c r="AD20" s="241"/>
      <c r="AE20" s="26">
        <f t="shared" si="5"/>
        <v>0.12959999999999999</v>
      </c>
      <c r="AF20" s="241"/>
      <c r="AG20" s="28">
        <f>IFERROR(IF(AND(V18="Impacto",V19="Impacto",V20="Impacto"),(AG19-(+AG19*Y20)),IF(V20="Impacto",(O18-(+O18*Y20)),IF(V20="Probabilidad",AG19,""))),"")</f>
        <v>0.6</v>
      </c>
      <c r="AH20" s="223"/>
      <c r="AI20" s="225"/>
      <c r="AJ20" s="65"/>
      <c r="AK20" s="64"/>
      <c r="AL20" s="58"/>
      <c r="AM20" s="64"/>
      <c r="AN20" s="65"/>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65"/>
      <c r="AK21" s="64"/>
      <c r="AL21" s="58"/>
      <c r="AM21" s="64"/>
      <c r="AN21" s="65"/>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65"/>
      <c r="AK22" s="64"/>
      <c r="AL22" s="58"/>
      <c r="AM22" s="64"/>
      <c r="AN22" s="65"/>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65"/>
      <c r="AK23" s="64"/>
      <c r="AL23" s="58"/>
      <c r="AM23" s="64"/>
      <c r="AN23" s="65"/>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65"/>
      <c r="AK24" s="64"/>
      <c r="AL24" s="58"/>
      <c r="AM24" s="64"/>
      <c r="AN24" s="65"/>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t="s">
        <v>95</v>
      </c>
      <c r="D25" s="215" t="s">
        <v>71</v>
      </c>
      <c r="E25" s="215" t="s">
        <v>627</v>
      </c>
      <c r="F25" s="215" t="s">
        <v>628</v>
      </c>
      <c r="G25" s="232" t="str">
        <f t="shared" ref="G25" si="11">+CONCATENATE(D25," ",E25," ",F25)</f>
        <v xml:space="preserve">Posibilidad de Afectación Reputacional por incumplimiento a la ejecución del presupuesto del gasto debido a falta de seguimiento a la ejecución del presupuesto por parte del ordenador del gasto </v>
      </c>
      <c r="H25" s="215" t="s">
        <v>103</v>
      </c>
      <c r="I25" s="227">
        <v>1105</v>
      </c>
      <c r="J25" s="235" t="str">
        <f>IF(I25&lt;=0,"",IF(I25&lt;=3,"Muy Baja",IF(I25&lt;=34,"Baja",IF(I25&lt;=600,"Media",IF(I25&lt;=6000,"Alta","Muy Alta")))))</f>
        <v>Alta</v>
      </c>
      <c r="K25" s="237">
        <f>IF(J25="","",IF(J25="Muy Baja",0.2,IF(J25="Baja",0.4,IF(J25="Media",0.6,IF(J25="Alta",0.8,IF(J25="Muy Alta",1,))))))</f>
        <v>0.8</v>
      </c>
      <c r="L25" s="221" t="s">
        <v>92</v>
      </c>
      <c r="M25" s="221" t="str">
        <f>IF(NOT(ISERROR(MATCH(L25,'[15]Tabla Impacto'!$B$221:$B$223,0))),'[15]Tabla Impacto'!$F$223,L25)</f>
        <v xml:space="preserve">     El riesgo afecta la imagen de la entidad con algunos usuarios de relevancia frente al logro de los objetivos</v>
      </c>
      <c r="N25" s="235" t="str">
        <f>IF(OR(M25='[15]Tabla Impacto'!$C$11,M25='[15]Tabla Impacto'!$D$11),"Leve",IF(OR(M25='[15]Tabla Impacto'!$C$12,M25='[15]Tabla Impacto'!$D$12),"Menor",IF(OR(M25='[15]Tabla Impacto'!$C$13,M25='[15]Tabla Impacto'!$D$13),"Moderado",IF(OR(M25='[15]Tabla Impacto'!$C$14,M25='[15]Tabla Impacto'!$D$14),"Mayor",IF(OR(M25='[15]Tabla Impacto'!$C$15,M25='[15]Tabla Impacto'!$D$15),"Catastrófico","")))))</f>
        <v>Moderado</v>
      </c>
      <c r="O25" s="237">
        <f>IF(N25="","",IF(N25="Leve",0.2,IF(N25="Menor",0.4,IF(N25="Moderado",0.6,IF(N25="Mayor",0.8,IF(N25="Catastrófico",1,))))))</f>
        <v>0.6</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Alto</v>
      </c>
      <c r="Q25" s="64" t="s">
        <v>179</v>
      </c>
      <c r="R25" s="43" t="s">
        <v>629</v>
      </c>
      <c r="S25" s="43" t="s">
        <v>630</v>
      </c>
      <c r="T25" s="43" t="s">
        <v>631</v>
      </c>
      <c r="U25" s="65" t="str">
        <f>+CONCATENATE(R25," ",S25," ",T25)</f>
        <v>El Comandante Financiero y Presupuestal a través del Oficial de evaluación y seguimiento,   verifica  mensualmente la ejecución presupuestal de los recursos asignados al Ejército Nacional con relación a los reportes arrojados por el Sistema de Información Financiera-SIIF Nación, y al "procedimiento control y seguimiento a la ejecución presupuestal del Ejército Nacional P-SECEJ-COFIP-290",  con el fin de rendir ante el Segundo Comandante del Ejército Nacional el  avance de ejecución presupuestal y su cumplimiento respecto a las metas establecidas para la vigencia. En caso de no tener acceso a los reportes del Sistema SIIF, se debe elaborar un documento con la justificación y el pantallazo de la plataforma. Dejando como soporte documental de la verificación el consolidado de las presentaciones de seguimiento de la ejecución presupuestal.</v>
      </c>
      <c r="V25" s="25" t="str">
        <f t="shared" si="1"/>
        <v>Probabilidad</v>
      </c>
      <c r="W25" s="62" t="s">
        <v>75</v>
      </c>
      <c r="X25" s="62" t="s">
        <v>76</v>
      </c>
      <c r="Y25" s="26" t="str">
        <f>IF(AND(W25="Preventivo",X25="Automático"),"50%",IF(AND(W25="Preventivo",X25="Manual"),"40%",IF(AND(W25="Detectivo",X25="Automático"),"40%",IF(AND(W25="Detectivo",X25="Manual"),"30%",IF(AND(W25="Correctivo",X25="Automático"),"35%",IF(AND(W25="Correctivo",X25="Manual"),"25%",""))))))</f>
        <v>40%</v>
      </c>
      <c r="Z25" s="62" t="s">
        <v>184</v>
      </c>
      <c r="AA25" s="62" t="s">
        <v>78</v>
      </c>
      <c r="AB25" s="62" t="s">
        <v>79</v>
      </c>
      <c r="AC25" s="27">
        <f>IFERROR(IF(V25="Probabilidad",(K25-(+K25*Y25)),IF(V25="Impacto",K25,"")),"")</f>
        <v>0.48</v>
      </c>
      <c r="AD25" s="241" t="str">
        <f>IFERROR(LOOKUP(LOOKUP(2,1/(AC25:AC31&lt;&gt;""),AC25:AC31),'[15]Opciones Tratamiento'!$I$2:$I$6,'[15]Opciones Tratamiento'!$J$2:$J$6),"")</f>
        <v>Muy Baja</v>
      </c>
      <c r="AE25" s="26">
        <f>+AC25</f>
        <v>0.48</v>
      </c>
      <c r="AF25" s="241" t="str">
        <f>IFERROR(LOOKUP(LOOKUP(2,1/(AG25:AG31&lt;&gt;""),AG25:AG31),'[15]Opciones Tratamiento'!L2:M6),"")</f>
        <v>Moderado</v>
      </c>
      <c r="AG25" s="28">
        <f>IFERROR(IF(V25="Impacto",(O25-(+O25*Y25)),IF(V25="Probabilidad",O25,"")),"")</f>
        <v>0.6</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Moderado</v>
      </c>
      <c r="AI25" s="225" t="s">
        <v>93</v>
      </c>
      <c r="AJ25" s="65"/>
      <c r="AK25" s="64" t="s">
        <v>225</v>
      </c>
      <c r="AL25" s="45" t="s">
        <v>632</v>
      </c>
      <c r="AM25" s="44" t="s">
        <v>633</v>
      </c>
      <c r="AN25" s="65"/>
      <c r="AO25" s="227" t="s">
        <v>81</v>
      </c>
      <c r="AP25" s="243" t="s">
        <v>634</v>
      </c>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t="s">
        <v>180</v>
      </c>
      <c r="R26" s="43" t="s">
        <v>635</v>
      </c>
      <c r="S26" s="43" t="s">
        <v>636</v>
      </c>
      <c r="T26" s="43" t="s">
        <v>637</v>
      </c>
      <c r="U26" s="65" t="str">
        <f>+CONCATENATE(R26," ",S26," ",T26)</f>
        <v xml:space="preserve">El Director Financiero a través del oficial de control ejecución,  verifica mensualmente la gestión presupuestal de las Subunidades Ejecutoras de Presupuesto con relación a la ejecución presupuestal reportada a través del Sistema Integrado de Información Financiera (SIIF Nación) y al "procedimiento Registro Ejecución Presupuestal Unidades Ejecutoras de Presupuesto y centrales administrativas y contables P-SECEJ-COFIP-169",  todo ello, con el fin de informar a las Unidades el estado de cumplimiento de la ejecución de las metas estipuladas por el  Segundo Comandante del Ejército Nacional. En caso de no tener acceso a los reportes del Sistema SIIF, se debe elaborar un documento con la justificación y el pantallazo de la plataforma. Dejando como soporte documental de la verificación el informe de ejecución presupuestal para todas las Subunidades Ejecutoras de Presupuesto. </v>
      </c>
      <c r="V26" s="25" t="str">
        <f t="shared" si="1"/>
        <v>Probabilidad</v>
      </c>
      <c r="W26" s="62" t="s">
        <v>75</v>
      </c>
      <c r="X26" s="62" t="s">
        <v>76</v>
      </c>
      <c r="Y26" s="26" t="str">
        <f t="shared" ref="Y26" si="12">IF(AND(W26="Preventivo",X26="Automático"),"50%",IF(AND(W26="Preventivo",X26="Manual"),"40%",IF(AND(W26="Detectivo",X26="Automático"),"40%",IF(AND(W26="Detectivo",X26="Manual"),"30%",IF(AND(W26="Correctivo",X26="Automático"),"35%",IF(AND(W26="Correctivo",X26="Manual"),"25%",""))))))</f>
        <v>40%</v>
      </c>
      <c r="Z26" s="62" t="s">
        <v>77</v>
      </c>
      <c r="AA26" s="62" t="s">
        <v>78</v>
      </c>
      <c r="AB26" s="62" t="s">
        <v>79</v>
      </c>
      <c r="AC26" s="27">
        <f>IFERROR(IF(AND(V25="Probabilidad",V26="Probabilidad"),(AE25-(+AE25*Y26)),IF(V26="Probabilidad",(K25-(+K25*Y26)),IF(V26="Impacto",AE25,""))),"")</f>
        <v>0.28799999999999998</v>
      </c>
      <c r="AD26" s="241"/>
      <c r="AE26" s="26">
        <f t="shared" ref="AE26" si="13">+AC26</f>
        <v>0.28799999999999998</v>
      </c>
      <c r="AF26" s="241"/>
      <c r="AG26" s="28">
        <f>IFERROR(IF(AND(V25="Impacto",V26="Impacto"),(AG25-(+AG25*Y26)),IF(V26="Impacto",(O25-(+O25*Y26)),IF(V26="Probabilidad",AG25,""))),"")</f>
        <v>0.6</v>
      </c>
      <c r="AH26" s="223"/>
      <c r="AI26" s="225"/>
      <c r="AJ26" s="65"/>
      <c r="AK26" s="64" t="s">
        <v>354</v>
      </c>
      <c r="AL26" s="45" t="s">
        <v>638</v>
      </c>
      <c r="AM26" s="44" t="s">
        <v>639</v>
      </c>
      <c r="AN26" s="65"/>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t="s">
        <v>181</v>
      </c>
      <c r="R27" s="43" t="s">
        <v>640</v>
      </c>
      <c r="S27" s="43" t="s">
        <v>641</v>
      </c>
      <c r="T27" s="43" t="s">
        <v>642</v>
      </c>
      <c r="U27" s="65" t="str">
        <f t="shared" ref="U27:U31" si="14">+CONCATENATE(R27," ",S27," ",T27)</f>
        <v>El Director Contable y de Tesorería, Oficial de Presupuesto,  verifica mensualmente el cumplimiento de proyección de compromisos y obligaciones de acuerdo a los recursos asignados a los Ordenadores del Gasto del Cuartel General del Ejército, conforme a lo establecido en el cumplimiento al procedimiento de Registro Ejecución Presupuestal P-SECEJ-COFIP-287,  con el fin de informar a los Ordenadores del Gasto del Cuartel General el estado de cumplimiento de la  ejecución de las metas estipuladas por el Segundo Comandante del Ejército Nacional. En caso de no tener acceso a los reportes del Sistema SIIF, se debe elaborar un documento con la justificación y el pantallazo de la plataforma.  Dejando como soporte documental de la verificación el informe de ejecución presupuestal a las Unidades Centralizadas (DIADQ, DIPER, APOLOG, DIPSO).</v>
      </c>
      <c r="V27" s="25" t="str">
        <f t="shared" si="1"/>
        <v>Probabilidad</v>
      </c>
      <c r="W27" s="62" t="s">
        <v>75</v>
      </c>
      <c r="X27" s="62" t="s">
        <v>76</v>
      </c>
      <c r="Y27" s="26" t="str">
        <f>IF(AND(W27="Preventivo",X27="Automático"),"50%",IF(AND(W27="Preventivo",X27="Manual"),"40%",IF(AND(W27="Detectivo",X27="Automático"),"40%",IF(AND(W27="Detectivo",X27="Manual"),"30%",IF(AND(W27="Correctivo",X27="Automático"),"35%",IF(AND(W27="Correctivo",X27="Manual"),"25%",""))))))</f>
        <v>40%</v>
      </c>
      <c r="Z27" s="62" t="s">
        <v>77</v>
      </c>
      <c r="AA27" s="62" t="s">
        <v>78</v>
      </c>
      <c r="AB27" s="62" t="s">
        <v>79</v>
      </c>
      <c r="AC27" s="27">
        <f t="shared" ref="AC27:AC31" si="15">IFERROR(IF(AND(V26="Probabilidad",V27="Probabilidad"),(AE26-(+AE26*Y27)),IF(V27="Probabilidad",(K26-(+K26*Y27)),IF(V27="Impacto",AE26,""))),"")</f>
        <v>0.17279999999999998</v>
      </c>
      <c r="AD27" s="241"/>
      <c r="AE27" s="26">
        <f>+AC27</f>
        <v>0.17279999999999998</v>
      </c>
      <c r="AF27" s="241"/>
      <c r="AG27" s="28">
        <f>IFERROR(IF(AND(V25="Impacto",V26="Impacto",V27="Impacto"),(AG26-(+AG26*Y27)),IF(V27="Impacto",(O25-(+O25*Y27)),IF(V27="Probabilidad",AG26,""))),"")</f>
        <v>0.6</v>
      </c>
      <c r="AH27" s="223"/>
      <c r="AI27" s="225"/>
      <c r="AJ27" s="65"/>
      <c r="AK27" s="64"/>
      <c r="AL27" s="58"/>
      <c r="AM27" s="64"/>
      <c r="AN27" s="65"/>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t="s">
        <v>182</v>
      </c>
      <c r="R28" s="43" t="s">
        <v>643</v>
      </c>
      <c r="S28" s="43" t="s">
        <v>644</v>
      </c>
      <c r="T28" s="43" t="s">
        <v>645</v>
      </c>
      <c r="U28" s="65" t="str">
        <f t="shared" si="14"/>
        <v xml:space="preserve">El Ordenador del Gasto a través del Oficial y/o Suboficial de presupuesto,  valida mensualmente el informe de ejecución presupuestal emitido por la Dirección Financiera (DIFIN) de acuerdo a los reportes generados por el sistema SIIF Nación y al procedimiento "procedimiento Registro Ejecución Presupuestal Unidades Ejecutoras de Presupuesto y centrales administrativas y contables P-SECEJ-COFIP-169",  con el fin de identificar y ajustar las observaciones presupuestales evidenciadas. En caso de que la Unidad no presente observaciones, debe elaborar un oficio informando que no cuenta con novedades en el mes. Dejando como soporte documental de la verificación el informe de ajuste a las observaciones presentadas.   </v>
      </c>
      <c r="V28" s="25" t="str">
        <f t="shared" si="1"/>
        <v>Probabilidad</v>
      </c>
      <c r="W28" s="62" t="s">
        <v>75</v>
      </c>
      <c r="X28" s="62" t="s">
        <v>76</v>
      </c>
      <c r="Y28" s="26" t="str">
        <f t="shared" ref="Y28" si="16">IF(AND(W28="Preventivo",X28="Automático"),"50%",IF(AND(W28="Preventivo",X28="Manual"),"40%",IF(AND(W28="Detectivo",X28="Automático"),"40%",IF(AND(W28="Detectivo",X28="Manual"),"30%",IF(AND(W28="Correctivo",X28="Automático"),"35%",IF(AND(W28="Correctivo",X28="Manual"),"25%",""))))))</f>
        <v>40%</v>
      </c>
      <c r="Z28" s="62" t="s">
        <v>77</v>
      </c>
      <c r="AA28" s="62" t="s">
        <v>78</v>
      </c>
      <c r="AB28" s="62" t="s">
        <v>79</v>
      </c>
      <c r="AC28" s="27">
        <f t="shared" si="15"/>
        <v>0.10367999999999998</v>
      </c>
      <c r="AD28" s="241"/>
      <c r="AE28" s="26">
        <f t="shared" ref="AE28" si="17">+AC28</f>
        <v>0.10367999999999998</v>
      </c>
      <c r="AF28" s="241"/>
      <c r="AG28" s="28">
        <f>IFERROR(IF(AND(V25="Impacto",V26="Impacto",V27="Impacto",V28="Impacto"),(AG27-(+AG27*Y28)),IF(V28="Impacto",(O25-(+O25*Y28)),IF(V28="Probabilidad",AG27,""))),"")</f>
        <v>0.6</v>
      </c>
      <c r="AH28" s="223"/>
      <c r="AI28" s="225"/>
      <c r="AJ28" s="65"/>
      <c r="AK28" s="64"/>
      <c r="AL28" s="58"/>
      <c r="AM28" s="64"/>
      <c r="AN28" s="65"/>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t="s">
        <v>183</v>
      </c>
      <c r="R29" s="43" t="s">
        <v>646</v>
      </c>
      <c r="S29" s="43" t="s">
        <v>647</v>
      </c>
      <c r="T29" s="43" t="s">
        <v>648</v>
      </c>
      <c r="U29" s="65" t="str">
        <f t="shared" si="14"/>
        <v>El Ordenador del Gasto a través del Oficial y/o Suboficial de presupuesto,  verifican mensualmente el estado actual de la ejecución de los recursos asignados con relación a la circular anual de metas de ejecución presupuestal de la vigencia en curso,  con el fin de dar cumplimiento a las proyecciones presupuestales y ejecutar en su totalidad los recursos asignados. En caso de no realizar la reunión de seguimiento, se debe dejar documento soporte por medio del cual se indique por qué no se realizó. Dejando como evidencia de la verificación acta de reunión de seguimiento presupuestal.</v>
      </c>
      <c r="V29" s="25" t="str">
        <f t="shared" si="1"/>
        <v>Probabilidad</v>
      </c>
      <c r="W29" s="62" t="s">
        <v>75</v>
      </c>
      <c r="X29" s="62" t="s">
        <v>76</v>
      </c>
      <c r="Y29" s="26" t="str">
        <f>IF(AND(W29="Preventivo",X29="Automático"),"50%",IF(AND(W29="Preventivo",X29="Manual"),"40%",IF(AND(W29="Detectivo",X29="Automático"),"40%",IF(AND(W29="Detectivo",X29="Manual"),"30%",IF(AND(W29="Correctivo",X29="Automático"),"35%",IF(AND(W29="Correctivo",X29="Manual"),"25%",""))))))</f>
        <v>40%</v>
      </c>
      <c r="Z29" s="62" t="s">
        <v>77</v>
      </c>
      <c r="AA29" s="62" t="s">
        <v>78</v>
      </c>
      <c r="AB29" s="62" t="s">
        <v>79</v>
      </c>
      <c r="AC29" s="27">
        <f t="shared" si="15"/>
        <v>6.2207999999999986E-2</v>
      </c>
      <c r="AD29" s="241"/>
      <c r="AE29" s="26">
        <f>+AC29</f>
        <v>6.2207999999999986E-2</v>
      </c>
      <c r="AF29" s="241"/>
      <c r="AG29" s="28">
        <f>IFERROR(IF(AND(V23="Impacto",V24="Impacto",V25="Impacto",V26="Impacto",V29="Impacto"),(AG26-(+AG26*Y29)),IF(V29="Impacto",(O23-(+O23*Y29)),IF(V29="Probabilidad",AG26,""))),"")</f>
        <v>0.6</v>
      </c>
      <c r="AH29" s="223"/>
      <c r="AI29" s="225"/>
      <c r="AJ29" s="65"/>
      <c r="AK29" s="64"/>
      <c r="AL29" s="58"/>
      <c r="AM29" s="64"/>
      <c r="AN29" s="65"/>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t="s">
        <v>611</v>
      </c>
      <c r="R30" s="43" t="s">
        <v>643</v>
      </c>
      <c r="S30" s="43" t="s">
        <v>649</v>
      </c>
      <c r="T30" s="43" t="s">
        <v>650</v>
      </c>
      <c r="U30" s="65" t="str">
        <f t="shared" si="14"/>
        <v>El Ordenador del Gasto a través del Oficial y/o Suboficial de presupuesto,  verifican mensualmente el estado de ejecución de los recursos de inversión de acuerdo al estado de procesos de contratación y a los lineamientos establecidos en la circular anual metas de ejecución presupuestal de la vigencia en curso,  con el fin de hacer análisis y presentar recomendaciones al mando. En caso de que la información no obedezca a la realidad presupuestal frente a lo registrado en la plataforma SIIF, la Unidad deberá elaborar un nuevo informe con las correcciones y ajustes pertinentes. Dejando como evidencia de la verificación, el oficio de seguimiento a la ejecución de los recursos de inversión.</v>
      </c>
      <c r="V30" s="25" t="str">
        <f t="shared" si="1"/>
        <v>Probabilidad</v>
      </c>
      <c r="W30" s="62" t="s">
        <v>75</v>
      </c>
      <c r="X30" s="62" t="s">
        <v>76</v>
      </c>
      <c r="Y30" s="26" t="str">
        <f>IF(AND(W30="Preventivo",X30="Automático"),"50%",IF(AND(W30="Preventivo",X30="Manual"),"40%",IF(AND(W30="Detectivo",X30="Automático"),"40%",IF(AND(W30="Detectivo",X30="Manual"),"30%",IF(AND(W30="Correctivo",X30="Automático"),"35%",IF(AND(W30="Correctivo",X30="Manual"),"25%",""))))))</f>
        <v>40%</v>
      </c>
      <c r="Z30" s="62" t="s">
        <v>184</v>
      </c>
      <c r="AA30" s="62" t="s">
        <v>78</v>
      </c>
      <c r="AB30" s="62" t="s">
        <v>79</v>
      </c>
      <c r="AC30" s="27">
        <f t="shared" si="15"/>
        <v>3.7324799999999991E-2</v>
      </c>
      <c r="AD30" s="241"/>
      <c r="AE30" s="26">
        <f>+AC30</f>
        <v>3.7324799999999991E-2</v>
      </c>
      <c r="AF30" s="241"/>
      <c r="AG30" s="28">
        <f>IFERROR(IF(AND(V24="Impacto",V25="Impacto",V26="Impacto",V27="Impacto",V30="Impacto"),(AG27-(+AG27*Y30)),IF(V30="Impacto",(O24-(+O24*Y30)),IF(V30="Probabilidad",AG27,""))),"")</f>
        <v>0.6</v>
      </c>
      <c r="AH30" s="223"/>
      <c r="AI30" s="225"/>
      <c r="AJ30" s="65"/>
      <c r="AK30" s="64"/>
      <c r="AL30" s="58"/>
      <c r="AM30" s="64"/>
      <c r="AN30" s="65"/>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43"/>
      <c r="T31" s="43"/>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65"/>
      <c r="AK31" s="64"/>
      <c r="AL31" s="58"/>
      <c r="AM31" s="64"/>
      <c r="AN31" s="65"/>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99.5" customHeight="1" x14ac:dyDescent="0.25">
      <c r="A32" s="208" t="s">
        <v>85</v>
      </c>
      <c r="B32" s="210"/>
      <c r="C32" s="213" t="s">
        <v>95</v>
      </c>
      <c r="D32" s="215" t="s">
        <v>109</v>
      </c>
      <c r="E32" s="215" t="s">
        <v>106</v>
      </c>
      <c r="F32" s="215" t="s">
        <v>651</v>
      </c>
      <c r="G32" s="232" t="str">
        <f t="shared" ref="G32" si="18">+CONCATENATE(D32," ",E32," ",F32)</f>
        <v>Posibilidad de Afectación Reputacional y Económica por la desactualización de la normatividad de los procesos, procedimientos, formatos y/o directivas debido a la elaboración inadecuada de documentos bajo los lineamientos emitidos por el Ejército Nacional.</v>
      </c>
      <c r="H32" s="215" t="s">
        <v>73</v>
      </c>
      <c r="I32" s="227">
        <v>8</v>
      </c>
      <c r="J32" s="235" t="str">
        <f>IF(I32&lt;=0,"",IF(I32&lt;=3,"Muy Baja",IF(I32&lt;=34,"Baja",IF(I32&lt;=600,"Media",IF(I32&lt;=6000,"Alta","Muy Alta")))))</f>
        <v>Baja</v>
      </c>
      <c r="K32" s="237">
        <f>IF(J32="","",IF(J32="Muy Baja",0.2,IF(J32="Baja",0.4,IF(J32="Media",0.6,IF(J32="Alta",0.8,IF(J32="Muy Alta",1,))))))</f>
        <v>0.4</v>
      </c>
      <c r="L32" s="221" t="s">
        <v>104</v>
      </c>
      <c r="M32" s="221" t="str">
        <f>IF(NOT(ISERROR(MATCH(L32,'[15]Tabla Impacto'!$B$221:$B$223,0))),'[15]Tabla Impacto'!$F$223,L32)</f>
        <v xml:space="preserve">     El riesgo afecta la imagen de alguna área de la organización</v>
      </c>
      <c r="N32" s="235" t="str">
        <f>IF(OR(M32='[15]Tabla Impacto'!$C$11,M32='[15]Tabla Impacto'!$D$11),"Leve",IF(OR(M32='[15]Tabla Impacto'!$C$12,M32='[15]Tabla Impacto'!$D$12),"Menor",IF(OR(M32='[15]Tabla Impacto'!$C$13,M32='[15]Tabla Impacto'!$D$13),"Moderado",IF(OR(M32='[15]Tabla Impacto'!$C$14,M32='[15]Tabla Impacto'!$D$14),"Mayor",IF(OR(M32='[15]Tabla Impacto'!$C$15,M32='[15]Tabla Impacto'!$D$15),"Catastrófico","")))))</f>
        <v>Leve</v>
      </c>
      <c r="O32" s="237">
        <f>IF(N32="","",IF(N32="Leve",0.2,IF(N32="Menor",0.4,IF(N32="Moderado",0.6,IF(N32="Mayor",0.8,IF(N32="Catastrófico",1,))))))</f>
        <v>0.2</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Bajo</v>
      </c>
      <c r="Q32" s="64" t="s">
        <v>179</v>
      </c>
      <c r="R32" s="43" t="s">
        <v>652</v>
      </c>
      <c r="S32" s="43" t="s">
        <v>653</v>
      </c>
      <c r="T32" s="43" t="s">
        <v>654</v>
      </c>
      <c r="U32" s="65" t="str">
        <f>+CONCATENATE(R32," ",S32," ",T32)</f>
        <v>El oficial Jurídico del Comando,  verifica anualmente la actualización del normograma del Comando con relación a los lineamientos metodológicos establecidos en la circular No. 13.1/4032583,  con el fin de mantener actualizados las directrices, y reglamentos que soportan el quehacer de las direcciones del Comando y la caracterización del proceso presupuestal y contable. En caso de qué alguna dirección justifique que no presenta actualización en la normatividad, se deberá solicitar un oficio soporte. Dejando como evidencia de la verificación un oficio de la actualización del normograma del proceso de Gestión Presupuestal y contable.</v>
      </c>
      <c r="V32" s="25" t="str">
        <f t="shared" si="1"/>
        <v>Probabilidad</v>
      </c>
      <c r="W32" s="62" t="s">
        <v>75</v>
      </c>
      <c r="X32" s="62" t="s">
        <v>76</v>
      </c>
      <c r="Y32" s="26" t="str">
        <f>IF(AND(W32="Preventivo",X32="Automático"),"50%",IF(AND(W32="Preventivo",X32="Manual"),"40%",IF(AND(W32="Detectivo",X32="Automático"),"40%",IF(AND(W32="Detectivo",X32="Manual"),"30%",IF(AND(W32="Correctivo",X32="Automático"),"35%",IF(AND(W32="Correctivo",X32="Manual"),"25%",""))))))</f>
        <v>40%</v>
      </c>
      <c r="Z32" s="62" t="s">
        <v>184</v>
      </c>
      <c r="AA32" s="62" t="s">
        <v>78</v>
      </c>
      <c r="AB32" s="62" t="s">
        <v>79</v>
      </c>
      <c r="AC32" s="27">
        <f>IFERROR(IF(V32="Probabilidad",(K32-(+K32*Y32)),IF(V32="Impacto",K32,"")),"")</f>
        <v>0.24</v>
      </c>
      <c r="AD32" s="241" t="str">
        <f>IFERROR(LOOKUP(LOOKUP(2,1/(AC32:AC38&lt;&gt;""),AC32:AC38),'[15]Opciones Tratamiento'!$I$2:$I$6,'[15]Opciones Tratamiento'!$J$2:$J$6),"")</f>
        <v>Muy Baja</v>
      </c>
      <c r="AE32" s="26">
        <f>+AC32</f>
        <v>0.24</v>
      </c>
      <c r="AF32" s="241" t="str">
        <f>IFERROR(LOOKUP(LOOKUP(2,1/(AG32:AG38&lt;&gt;""),AG32:AG38),'[15]Opciones Tratamiento'!L2:M6),"")</f>
        <v>Leve</v>
      </c>
      <c r="AG32" s="28">
        <f>IFERROR(IF(V32="Impacto",(O32-(+O32*Y32)),IF(V32="Probabilidad",O32,"")),"")</f>
        <v>0.2</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Bajo</v>
      </c>
      <c r="AI32" s="225" t="s">
        <v>93</v>
      </c>
      <c r="AJ32" s="65"/>
      <c r="AK32" s="46" t="s">
        <v>225</v>
      </c>
      <c r="AL32" s="47" t="s">
        <v>655</v>
      </c>
      <c r="AM32" s="48" t="s">
        <v>656</v>
      </c>
      <c r="AN32" s="65"/>
      <c r="AO32" s="227" t="s">
        <v>81</v>
      </c>
      <c r="AP32" s="243" t="s">
        <v>657</v>
      </c>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226.5" customHeight="1" x14ac:dyDescent="0.25">
      <c r="A33" s="208"/>
      <c r="B33" s="210"/>
      <c r="C33" s="213"/>
      <c r="D33" s="215"/>
      <c r="E33" s="215"/>
      <c r="F33" s="215"/>
      <c r="G33" s="232"/>
      <c r="H33" s="215"/>
      <c r="I33" s="227"/>
      <c r="J33" s="235"/>
      <c r="K33" s="237"/>
      <c r="L33" s="221"/>
      <c r="M33" s="221"/>
      <c r="N33" s="235"/>
      <c r="O33" s="237"/>
      <c r="P33" s="239"/>
      <c r="Q33" s="64" t="s">
        <v>180</v>
      </c>
      <c r="R33" s="43" t="s">
        <v>658</v>
      </c>
      <c r="S33" s="43" t="s">
        <v>659</v>
      </c>
      <c r="T33" s="43" t="s">
        <v>660</v>
      </c>
      <c r="U33" s="65" t="str">
        <f>+CONCATENATE(R33," ",S33," ",T33)</f>
        <v>Los directores del Comando Financiero y Presupuestal,  verifican semestralmente que los procesos, procedimientos, formatos y/o directivas se encuentren actualizados con relación a los lineamientos, directivas y guías financieras emitidos por el Ministerio de Defensa Nacional y Ministerio de Hacienda y Crédito Público,  con el fin de mantener actualizados y alineados los documentos que regulan el quehacer de las Unidades y / o dependencias en materia financiera. En caso de que alguna dirección no realice alguna actualización de los documentos, se debe elaborar un oficio por medio del cual se realice la justificación. Dejando como soporte de la verificación, el acta de reunión con la verificación y actualización de los documentos (procesos, procedimientos, formatos y/o directivas) del proceso presupuestal y contable.</v>
      </c>
      <c r="V33" s="25" t="str">
        <f t="shared" si="1"/>
        <v>Probabilidad</v>
      </c>
      <c r="W33" s="62" t="s">
        <v>75</v>
      </c>
      <c r="X33" s="62" t="s">
        <v>76</v>
      </c>
      <c r="Y33" s="26" t="str">
        <f t="shared" ref="Y33" si="19">IF(AND(W33="Preventivo",X33="Automático"),"50%",IF(AND(W33="Preventivo",X33="Manual"),"40%",IF(AND(W33="Detectivo",X33="Automático"),"40%",IF(AND(W33="Detectivo",X33="Manual"),"30%",IF(AND(W33="Correctivo",X33="Automático"),"35%",IF(AND(W33="Correctivo",X33="Manual"),"25%",""))))))</f>
        <v>40%</v>
      </c>
      <c r="Z33" s="62" t="s">
        <v>184</v>
      </c>
      <c r="AA33" s="62" t="s">
        <v>78</v>
      </c>
      <c r="AB33" s="62" t="s">
        <v>79</v>
      </c>
      <c r="AC33" s="27">
        <f>IFERROR(IF(AND(V32="Probabilidad",V33="Probabilidad"),(AE32-(+AE32*Y33)),IF(V33="Probabilidad",(K32-(+K32*Y33)),IF(V33="Impacto",AE32,""))),"")</f>
        <v>0.14399999999999999</v>
      </c>
      <c r="AD33" s="241"/>
      <c r="AE33" s="26">
        <f t="shared" ref="AE33" si="20">+AC33</f>
        <v>0.14399999999999999</v>
      </c>
      <c r="AF33" s="241"/>
      <c r="AG33" s="28">
        <f>IFERROR(IF(AND(V32="Impacto",V33="Impacto"),(AG32-(+AG32*Y33)),IF(V33="Impacto",(O32-(+O32*Y33)),IF(V33="Probabilidad",AG32,""))),"")</f>
        <v>0.2</v>
      </c>
      <c r="AH33" s="223"/>
      <c r="AI33" s="225"/>
      <c r="AJ33" s="65"/>
      <c r="AK33" s="46"/>
      <c r="AL33" s="47"/>
      <c r="AM33" s="48"/>
      <c r="AN33" s="65"/>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89.75" customHeight="1" x14ac:dyDescent="0.25">
      <c r="A34" s="208"/>
      <c r="B34" s="210"/>
      <c r="C34" s="213"/>
      <c r="D34" s="215"/>
      <c r="E34" s="215"/>
      <c r="F34" s="215"/>
      <c r="G34" s="232"/>
      <c r="H34" s="215"/>
      <c r="I34" s="227"/>
      <c r="J34" s="235"/>
      <c r="K34" s="237"/>
      <c r="L34" s="221"/>
      <c r="M34" s="221"/>
      <c r="N34" s="235"/>
      <c r="O34" s="237"/>
      <c r="P34" s="239"/>
      <c r="Q34" s="64" t="s">
        <v>181</v>
      </c>
      <c r="R34" s="43" t="s">
        <v>661</v>
      </c>
      <c r="S34" s="43" t="s">
        <v>662</v>
      </c>
      <c r="T34" s="43" t="s">
        <v>663</v>
      </c>
      <c r="U34" s="65" t="str">
        <f t="shared" ref="U34:U38" si="21">+CONCATENATE(R34," ",S34," ",T34)</f>
        <v xml:space="preserve">El Oficial de Evaluación y Seguimiento del Comando,  verifica semestralmente el documento soporte por medio del cual se realiza la actualización de los procesos, procedimientos, formatos y /o directivas de acuerdo a las mesas de trabajo realizadas con las direcciones del Comando con relación al oficio y el formato de creación, actualización, y /o eliminación de documentos del SIG,  con el fin de solicitar su aprobación ante el Departamento de Planeación. En caso de no realizarse la actuación de los documentos soporte de cada uno de los procesos se debe elaborar un oficio con la respectiva justificación. Dejando como soporte de la verificación, un informe de actualización del proceso presupuestal y contable dirigido al Comandante Financiero y Presupuestal. </v>
      </c>
      <c r="V34" s="25" t="str">
        <f t="shared" si="1"/>
        <v>Probabilidad</v>
      </c>
      <c r="W34" s="62" t="s">
        <v>75</v>
      </c>
      <c r="X34" s="62" t="s">
        <v>76</v>
      </c>
      <c r="Y34" s="26" t="str">
        <f>IF(AND(W34="Preventivo",X34="Automático"),"50%",IF(AND(W34="Preventivo",X34="Manual"),"40%",IF(AND(W34="Detectivo",X34="Automático"),"40%",IF(AND(W34="Detectivo",X34="Manual"),"30%",IF(AND(W34="Correctivo",X34="Automático"),"35%",IF(AND(W34="Correctivo",X34="Manual"),"25%",""))))))</f>
        <v>40%</v>
      </c>
      <c r="Z34" s="62" t="s">
        <v>184</v>
      </c>
      <c r="AA34" s="62" t="s">
        <v>78</v>
      </c>
      <c r="AB34" s="62" t="s">
        <v>79</v>
      </c>
      <c r="AC34" s="27">
        <f t="shared" ref="AC34:AC38" si="22">IFERROR(IF(AND(V33="Probabilidad",V34="Probabilidad"),(AE33-(+AE33*Y34)),IF(V34="Probabilidad",(K33-(+K33*Y34)),IF(V34="Impacto",AE33,""))),"")</f>
        <v>8.6399999999999991E-2</v>
      </c>
      <c r="AD34" s="241"/>
      <c r="AE34" s="26">
        <f>+AC34</f>
        <v>8.6399999999999991E-2</v>
      </c>
      <c r="AF34" s="241"/>
      <c r="AG34" s="28">
        <f>IFERROR(IF(AND(V32="Impacto",V33="Impacto",V34="Impacto"),(AG33-(+AG33*Y34)),IF(V34="Impacto",(O32-(+O32*Y34)),IF(V34="Probabilidad",AG33,""))),"")</f>
        <v>0.2</v>
      </c>
      <c r="AH34" s="223"/>
      <c r="AI34" s="225"/>
      <c r="AJ34" s="65"/>
      <c r="AK34" s="64"/>
      <c r="AL34" s="58"/>
      <c r="AM34" s="64"/>
      <c r="AN34" s="65"/>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43"/>
      <c r="T35" s="43"/>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65"/>
      <c r="AK35" s="64"/>
      <c r="AL35" s="58"/>
      <c r="AM35" s="64"/>
      <c r="AN35" s="65"/>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65"/>
      <c r="AK36" s="64"/>
      <c r="AL36" s="58"/>
      <c r="AM36" s="64"/>
      <c r="AN36" s="65"/>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65"/>
      <c r="AK37" s="64"/>
      <c r="AL37" s="58"/>
      <c r="AM37" s="64"/>
      <c r="AN37" s="65"/>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65"/>
      <c r="AK38" s="64"/>
      <c r="AL38" s="58"/>
      <c r="AM38" s="64"/>
      <c r="AN38" s="65"/>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IF(NOT(ISERROR(MATCH(L39,'[15]Tabla Impacto'!$B$221:$B$223,0))),'[15]Tabla Impacto'!$F$223,L39)</f>
        <v>0</v>
      </c>
      <c r="N39" s="235" t="str">
        <f>IF(OR(M39='[15]Tabla Impacto'!$C$11,M39='[15]Tabla Impacto'!$D$11),"Leve",IF(OR(M39='[15]Tabla Impacto'!$C$12,M39='[15]Tabla Impacto'!$D$12),"Menor",IF(OR(M39='[15]Tabla Impacto'!$C$13,M39='[15]Tabla Impacto'!$D$13),"Moderado",IF(OR(M39='[15]Tabla Impacto'!$C$14,M39='[15]Tabla Impacto'!$D$14),"Mayor",IF(OR(M39='[15]Tabla Impacto'!$C$15,M39='[15]Tabla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IFERROR(LOOKUP(LOOKUP(2,1/(AC39:AC45&lt;&gt;""),AC39:AC45),'[15]Opciones Tratamiento'!$I$2:$I$6,'[15]Opciones Tratamiento'!$J$2:$J$6),"")</f>
        <v/>
      </c>
      <c r="AE39" s="26" t="str">
        <f>+AC39</f>
        <v/>
      </c>
      <c r="AF39" s="241" t="str">
        <f>IFERROR(LOOKUP(LOOKUP(2,1/(AG39:AG45&lt;&gt;""),AG39:AG45),'[15]Opciones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65"/>
      <c r="AK39" s="64"/>
      <c r="AL39" s="58"/>
      <c r="AM39" s="64"/>
      <c r="AN39" s="65"/>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65"/>
      <c r="AK40" s="64"/>
      <c r="AL40" s="58"/>
      <c r="AM40" s="64"/>
      <c r="AN40" s="65"/>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65"/>
      <c r="AK41" s="64"/>
      <c r="AL41" s="58"/>
      <c r="AM41" s="64"/>
      <c r="AN41" s="65"/>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65"/>
      <c r="AK42" s="64"/>
      <c r="AL42" s="58"/>
      <c r="AM42" s="64"/>
      <c r="AN42" s="65"/>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65"/>
      <c r="AK43" s="64"/>
      <c r="AL43" s="58"/>
      <c r="AM43" s="64"/>
      <c r="AN43" s="65"/>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65"/>
      <c r="AK44" s="64"/>
      <c r="AL44" s="58"/>
      <c r="AM44" s="64"/>
      <c r="AN44" s="65"/>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65"/>
      <c r="AK45" s="64"/>
      <c r="AL45" s="58"/>
      <c r="AM45" s="64"/>
      <c r="AN45" s="65"/>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IF(NOT(ISERROR(MATCH(L46,'[15]Tabla Impacto'!$B$221:$B$223,0))),'[15]Tabla Impacto'!$F$223,L46)</f>
        <v>0</v>
      </c>
      <c r="N46" s="235" t="str">
        <f>IF(OR(M46='[15]Tabla Impacto'!$C$11,M46='[15]Tabla Impacto'!$D$11),"Leve",IF(OR(M46='[15]Tabla Impacto'!$C$12,M46='[15]Tabla Impacto'!$D$12),"Menor",IF(OR(M46='[15]Tabla Impacto'!$C$13,M46='[15]Tabla Impacto'!$D$13),"Moderado",IF(OR(M46='[15]Tabla Impacto'!$C$14,M46='[15]Tabla Impacto'!$D$14),"Mayor",IF(OR(M46='[15]Tabla Impacto'!$C$15,M46='[15]Tabla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IFERROR(LOOKUP(LOOKUP(2,1/(AC46:AC52&lt;&gt;""),AC46:AC52),'[15]Opciones Tratamiento'!$I$2:$I$6,'[15]Opciones Tratamiento'!$J$2:$J$6),"")</f>
        <v/>
      </c>
      <c r="AE46" s="26" t="str">
        <f>+AC46</f>
        <v/>
      </c>
      <c r="AF46" s="241" t="str">
        <f>IFERROR(LOOKUP(LOOKUP(2,1/(AG46:AG52&lt;&gt;""),AG46:AG52),'[15]Opciones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65"/>
      <c r="AK46" s="64"/>
      <c r="AL46" s="58"/>
      <c r="AM46" s="64"/>
      <c r="AN46" s="65"/>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65"/>
      <c r="AK47" s="64"/>
      <c r="AL47" s="58"/>
      <c r="AM47" s="64"/>
      <c r="AN47" s="65"/>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65"/>
      <c r="AK48" s="64"/>
      <c r="AL48" s="58"/>
      <c r="AM48" s="64"/>
      <c r="AN48" s="65"/>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65"/>
      <c r="AK49" s="64"/>
      <c r="AL49" s="58"/>
      <c r="AM49" s="64"/>
      <c r="AN49" s="65"/>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65"/>
      <c r="AK50" s="64"/>
      <c r="AL50" s="58"/>
      <c r="AM50" s="64"/>
      <c r="AN50" s="65"/>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65"/>
      <c r="AK51" s="64"/>
      <c r="AL51" s="58"/>
      <c r="AM51" s="64"/>
      <c r="AN51" s="65"/>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65"/>
      <c r="AK52" s="64"/>
      <c r="AL52" s="58"/>
      <c r="AM52" s="64"/>
      <c r="AN52" s="65"/>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IF(NOT(ISERROR(MATCH(L53,'[15]Tabla Impacto'!$B$221:$B$223,0))),'[15]Tabla Impacto'!$F$223,L53)</f>
        <v>0</v>
      </c>
      <c r="N53" s="235" t="str">
        <f>IF(OR(M53='[15]Tabla Impacto'!$C$11,M53='[15]Tabla Impacto'!$D$11),"Leve",IF(OR(M53='[15]Tabla Impacto'!$C$12,M53='[15]Tabla Impacto'!$D$12),"Menor",IF(OR(M53='[15]Tabla Impacto'!$C$13,M53='[15]Tabla Impacto'!$D$13),"Moderado",IF(OR(M53='[15]Tabla Impacto'!$C$14,M53='[15]Tabla Impacto'!$D$14),"Mayor",IF(OR(M53='[15]Tabla Impacto'!$C$15,M53='[15]Tabla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IFERROR(LOOKUP(LOOKUP(2,1/(AC53:AC59&lt;&gt;""),AC53:AC59),'[15]Opciones Tratamiento'!$I$2:$I$6,'[15]Opciones Tratamiento'!$J$2:$J$6),"")</f>
        <v/>
      </c>
      <c r="AE53" s="26" t="str">
        <f>+AC53</f>
        <v/>
      </c>
      <c r="AF53" s="241" t="str">
        <f>IFERROR(LOOKUP(LOOKUP(2,1/(AG53:AG59&lt;&gt;""),AG53:AG59),'[15]Opciones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65"/>
      <c r="AK53" s="64"/>
      <c r="AL53" s="58"/>
      <c r="AM53" s="64"/>
      <c r="AN53" s="65"/>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65"/>
      <c r="AK54" s="64"/>
      <c r="AL54" s="58"/>
      <c r="AM54" s="64"/>
      <c r="AN54" s="65"/>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65"/>
      <c r="AK55" s="64"/>
      <c r="AL55" s="58"/>
      <c r="AM55" s="64"/>
      <c r="AN55" s="65"/>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65"/>
      <c r="AK56" s="64"/>
      <c r="AL56" s="58"/>
      <c r="AM56" s="64"/>
      <c r="AN56" s="65"/>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65"/>
      <c r="AK57" s="64"/>
      <c r="AL57" s="58"/>
      <c r="AM57" s="64"/>
      <c r="AN57" s="65"/>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65"/>
      <c r="AK58" s="64"/>
      <c r="AL58" s="58"/>
      <c r="AM58" s="64"/>
      <c r="AN58" s="65"/>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65"/>
      <c r="AK59" s="64"/>
      <c r="AL59" s="58"/>
      <c r="AM59" s="64"/>
      <c r="AN59" s="65"/>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IF(NOT(ISERROR(MATCH(L60,'[15]Tabla Impacto'!$B$221:$B$223,0))),'[15]Tabla Impacto'!$F$223,L60)</f>
        <v>0</v>
      </c>
      <c r="N60" s="235" t="str">
        <f>IF(OR(M60='[15]Tabla Impacto'!$C$11,M60='[15]Tabla Impacto'!$D$11),"Leve",IF(OR(M60='[15]Tabla Impacto'!$C$12,M60='[15]Tabla Impacto'!$D$12),"Menor",IF(OR(M60='[15]Tabla Impacto'!$C$13,M60='[15]Tabla Impacto'!$D$13),"Moderado",IF(OR(M60='[15]Tabla Impacto'!$C$14,M60='[15]Tabla Impacto'!$D$14),"Mayor",IF(OR(M60='[15]Tabla Impacto'!$C$15,M60='[15]Tabla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IFERROR(LOOKUP(LOOKUP(2,1/(AC60:AC66&lt;&gt;""),AC60:AC66),'[15]Opciones Tratamiento'!$I$2:$I$6,'[15]Opciones Tratamiento'!$J$2:$J$6),"")</f>
        <v/>
      </c>
      <c r="AE60" s="26" t="str">
        <f>+AC60</f>
        <v/>
      </c>
      <c r="AF60" s="241" t="str">
        <f>IFERROR(LOOKUP(LOOKUP(2,1/(AG60:AG66&lt;&gt;""),AG60:AG66),'[15]Opciones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65"/>
      <c r="AK60" s="64"/>
      <c r="AL60" s="58"/>
      <c r="AM60" s="64"/>
      <c r="AN60" s="65"/>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65"/>
      <c r="AK61" s="64"/>
      <c r="AL61" s="58"/>
      <c r="AM61" s="64"/>
      <c r="AN61" s="65"/>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65"/>
      <c r="AK62" s="64"/>
      <c r="AL62" s="58"/>
      <c r="AM62" s="64"/>
      <c r="AN62" s="65"/>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65"/>
      <c r="AK63" s="64"/>
      <c r="AL63" s="58"/>
      <c r="AM63" s="64"/>
      <c r="AN63" s="65"/>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65"/>
      <c r="AK64" s="64"/>
      <c r="AL64" s="58"/>
      <c r="AM64" s="64"/>
      <c r="AN64" s="65"/>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65"/>
      <c r="AK65" s="64"/>
      <c r="AL65" s="58"/>
      <c r="AM65" s="64"/>
      <c r="AN65" s="65"/>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72"/>
      <c r="AK66" s="73"/>
      <c r="AL66" s="71"/>
      <c r="AM66" s="73"/>
      <c r="AN66" s="72"/>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IF(NOT(ISERROR(MATCH(L67,'[15]Tabla Impacto'!$B$221:$B$223,0))),'[15]Tabla Impacto'!$F$223,L67)</f>
        <v>0</v>
      </c>
      <c r="N67" s="235" t="str">
        <f>IF(OR(M67='[15]Tabla Impacto'!$C$11,M67='[15]Tabla Impacto'!$D$11),"Leve",IF(OR(M67='[15]Tabla Impacto'!$C$12,M67='[15]Tabla Impacto'!$D$12),"Menor",IF(OR(M67='[15]Tabla Impacto'!$C$13,M67='[15]Tabla Impacto'!$D$13),"Moderado",IF(OR(M67='[15]Tabla Impacto'!$C$14,M67='[15]Tabla Impacto'!$D$14),"Mayor",IF(OR(M67='[15]Tabla Impacto'!$C$15,M67='[15]Tabla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IFERROR(LOOKUP(LOOKUP(2,1/(AC67:AC73&lt;&gt;""),AC67:AC73),'[15]Opciones Tratamiento'!$I$2:$I$6,'[15]Opciones Tratamiento'!$J$2:$J$6),"")</f>
        <v/>
      </c>
      <c r="AE67" s="26" t="str">
        <f>+AC67</f>
        <v/>
      </c>
      <c r="AF67" s="241" t="str">
        <f>IFERROR(LOOKUP(LOOKUP(2,1/(AG67:AG73&lt;&gt;""),AG67:AG73),'[15]Opciones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65"/>
      <c r="AK67" s="64"/>
      <c r="AL67" s="58"/>
      <c r="AM67" s="64"/>
      <c r="AN67" s="65"/>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65"/>
      <c r="AK68" s="64"/>
      <c r="AL68" s="58"/>
      <c r="AM68" s="64"/>
      <c r="AN68" s="65"/>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65"/>
      <c r="AK69" s="64"/>
      <c r="AL69" s="58"/>
      <c r="AM69" s="64"/>
      <c r="AN69" s="65"/>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65"/>
      <c r="AK70" s="64"/>
      <c r="AL70" s="58"/>
      <c r="AM70" s="64"/>
      <c r="AN70" s="65"/>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65"/>
      <c r="AK71" s="64"/>
      <c r="AL71" s="58"/>
      <c r="AM71" s="64"/>
      <c r="AN71" s="65"/>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65"/>
      <c r="AK72" s="64"/>
      <c r="AL72" s="58"/>
      <c r="AM72" s="64"/>
      <c r="AN72" s="65"/>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72"/>
      <c r="AK73" s="73"/>
      <c r="AL73" s="71"/>
      <c r="AM73" s="73"/>
      <c r="AN73" s="72"/>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IF(NOT(ISERROR(MATCH(L74,'[15]Tabla Impacto'!$B$221:$B$223,0))),'[15]Tabla Impacto'!$F$223,L74)</f>
        <v>0</v>
      </c>
      <c r="N74" s="235" t="str">
        <f>IF(OR(M74='[15]Tabla Impacto'!$C$11,M74='[15]Tabla Impacto'!$D$11),"Leve",IF(OR(M74='[15]Tabla Impacto'!$C$12,M74='[15]Tabla Impacto'!$D$12),"Menor",IF(OR(M74='[15]Tabla Impacto'!$C$13,M74='[15]Tabla Impacto'!$D$13),"Moderado",IF(OR(M74='[15]Tabla Impacto'!$C$14,M74='[15]Tabla Impacto'!$D$14),"Mayor",IF(OR(M74='[15]Tabla Impacto'!$C$15,M74='[15]Tabla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IFERROR(LOOKUP(LOOKUP(2,1/(AC74:AC80&lt;&gt;""),AC74:AC80),'[15]Opciones Tratamiento'!$I$2:$I$6,'[15]Opciones Tratamiento'!$J$2:$J$6),"")</f>
        <v/>
      </c>
      <c r="AE74" s="26" t="str">
        <f>+AC74</f>
        <v/>
      </c>
      <c r="AF74" s="241" t="str">
        <f>IFERROR(LOOKUP(LOOKUP(2,1/(AG74:AG80&lt;&gt;""),AG74:AG80),'[15]Opciones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65"/>
      <c r="AK74" s="64"/>
      <c r="AL74" s="58"/>
      <c r="AM74" s="64"/>
      <c r="AN74" s="65"/>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65"/>
      <c r="AK75" s="64"/>
      <c r="AL75" s="58"/>
      <c r="AM75" s="64"/>
      <c r="AN75" s="65"/>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65"/>
      <c r="AK76" s="64"/>
      <c r="AL76" s="58"/>
      <c r="AM76" s="64"/>
      <c r="AN76" s="65"/>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65"/>
      <c r="AK77" s="64"/>
      <c r="AL77" s="58"/>
      <c r="AM77" s="64"/>
      <c r="AN77" s="65"/>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65"/>
      <c r="AK78" s="64"/>
      <c r="AL78" s="58"/>
      <c r="AM78" s="64"/>
      <c r="AN78" s="65"/>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65"/>
      <c r="AK79" s="64"/>
      <c r="AL79" s="58"/>
      <c r="AM79" s="64"/>
      <c r="AN79" s="65"/>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0.7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72"/>
      <c r="AK80" s="73"/>
      <c r="AL80" s="71"/>
      <c r="AM80" s="73"/>
      <c r="AN80" s="72"/>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opPgS6YGrORnmhB7QlU5MhrXOTpLbPvmQlJQB2cMbB9NqmzmBo0HGHym+pL61wGXxlFt4/VQ/ZBkKsE3J4phcA==" saltValue="VV06rrGV3kXmntcGG2MJHQ==" spinCount="100000" sheet="1" objects="1" scenarios="1"/>
  <mergeCells count="269">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D46:D52"/>
    <mergeCell ref="E46:E52"/>
    <mergeCell ref="F46:F52"/>
    <mergeCell ref="G46:G52"/>
    <mergeCell ref="AD39:AD45"/>
    <mergeCell ref="AF39:AF45"/>
    <mergeCell ref="AH39:AH45"/>
    <mergeCell ref="AI39:AI45"/>
    <mergeCell ref="AO39:AO45"/>
    <mergeCell ref="AI46:AI52"/>
    <mergeCell ref="AO46:AO52"/>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A60:A66"/>
    <mergeCell ref="C60:C66"/>
    <mergeCell ref="D60:D66"/>
    <mergeCell ref="E60:E66"/>
    <mergeCell ref="F60:F66"/>
    <mergeCell ref="G60:G66"/>
    <mergeCell ref="H60:H66"/>
    <mergeCell ref="I60:I66"/>
    <mergeCell ref="O53:O59"/>
    <mergeCell ref="P53:P59"/>
    <mergeCell ref="AD53:AD59"/>
    <mergeCell ref="AF53:AF59"/>
    <mergeCell ref="AH53:AH59"/>
    <mergeCell ref="AI53:AI59"/>
    <mergeCell ref="I53:I59"/>
    <mergeCell ref="J53:J59"/>
    <mergeCell ref="K53:K59"/>
    <mergeCell ref="L53:L59"/>
    <mergeCell ref="M53:M59"/>
    <mergeCell ref="N53:N59"/>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AH67:AH73"/>
    <mergeCell ref="AI67:AI73"/>
    <mergeCell ref="AO67:AO73"/>
    <mergeCell ref="AP67:AR73"/>
    <mergeCell ref="K67:K73"/>
    <mergeCell ref="L67:L73"/>
    <mergeCell ref="M67:M73"/>
    <mergeCell ref="N67:N73"/>
    <mergeCell ref="O67:O73"/>
    <mergeCell ref="P67:P73"/>
    <mergeCell ref="H74:H80"/>
    <mergeCell ref="I74:I80"/>
    <mergeCell ref="J74:J80"/>
    <mergeCell ref="K74:K80"/>
    <mergeCell ref="L74:L80"/>
    <mergeCell ref="M74:M80"/>
    <mergeCell ref="A74:A80"/>
    <mergeCell ref="C74:C80"/>
    <mergeCell ref="D74:D80"/>
    <mergeCell ref="E74:E80"/>
    <mergeCell ref="F74:F80"/>
    <mergeCell ref="G74:G80"/>
    <mergeCell ref="AI74:AI80"/>
    <mergeCell ref="AO74:AO80"/>
    <mergeCell ref="AP74:AR80"/>
    <mergeCell ref="N74:N80"/>
    <mergeCell ref="O74:O80"/>
    <mergeCell ref="P74:P80"/>
    <mergeCell ref="AD74:AD80"/>
    <mergeCell ref="AF74:AF80"/>
    <mergeCell ref="AH74:AH80"/>
  </mergeCells>
  <conditionalFormatting sqref="J11">
    <cfRule type="cellIs" dxfId="1449" priority="281" operator="equal">
      <formula>"Muy Alta"</formula>
    </cfRule>
    <cfRule type="cellIs" dxfId="1448" priority="282" operator="equal">
      <formula>"Alta"</formula>
    </cfRule>
    <cfRule type="cellIs" dxfId="1447" priority="283" operator="equal">
      <formula>"Media"</formula>
    </cfRule>
    <cfRule type="cellIs" dxfId="1446" priority="284" operator="equal">
      <formula>"Baja"</formula>
    </cfRule>
    <cfRule type="cellIs" dxfId="1445" priority="285" operator="equal">
      <formula>"Muy Baja"</formula>
    </cfRule>
  </conditionalFormatting>
  <conditionalFormatting sqref="J18">
    <cfRule type="cellIs" dxfId="1444" priority="252" operator="equal">
      <formula>"Muy Alta"</formula>
    </cfRule>
    <cfRule type="cellIs" dxfId="1443" priority="253" operator="equal">
      <formula>"Alta"</formula>
    </cfRule>
    <cfRule type="cellIs" dxfId="1442" priority="254" operator="equal">
      <formula>"Media"</formula>
    </cfRule>
    <cfRule type="cellIs" dxfId="1441" priority="255" operator="equal">
      <formula>"Baja"</formula>
    </cfRule>
    <cfRule type="cellIs" dxfId="1440" priority="256" operator="equal">
      <formula>"Muy Baja"</formula>
    </cfRule>
  </conditionalFormatting>
  <conditionalFormatting sqref="J25">
    <cfRule type="cellIs" dxfId="1439" priority="223" operator="equal">
      <formula>"Muy Alta"</formula>
    </cfRule>
    <cfRule type="cellIs" dxfId="1438" priority="224" operator="equal">
      <formula>"Alta"</formula>
    </cfRule>
    <cfRule type="cellIs" dxfId="1437" priority="225" operator="equal">
      <formula>"Media"</formula>
    </cfRule>
    <cfRule type="cellIs" dxfId="1436" priority="226" operator="equal">
      <formula>"Baja"</formula>
    </cfRule>
    <cfRule type="cellIs" dxfId="1435" priority="227" operator="equal">
      <formula>"Muy Baja"</formula>
    </cfRule>
  </conditionalFormatting>
  <conditionalFormatting sqref="J32">
    <cfRule type="cellIs" dxfId="1434" priority="194" operator="equal">
      <formula>"Muy Alta"</formula>
    </cfRule>
    <cfRule type="cellIs" dxfId="1433" priority="195" operator="equal">
      <formula>"Alta"</formula>
    </cfRule>
    <cfRule type="cellIs" dxfId="1432" priority="196" operator="equal">
      <formula>"Media"</formula>
    </cfRule>
    <cfRule type="cellIs" dxfId="1431" priority="197" operator="equal">
      <formula>"Baja"</formula>
    </cfRule>
    <cfRule type="cellIs" dxfId="1430" priority="198" operator="equal">
      <formula>"Muy Baja"</formula>
    </cfRule>
  </conditionalFormatting>
  <conditionalFormatting sqref="J39">
    <cfRule type="cellIs" dxfId="1429" priority="165" operator="equal">
      <formula>"Muy Alta"</formula>
    </cfRule>
    <cfRule type="cellIs" dxfId="1428" priority="166" operator="equal">
      <formula>"Alta"</formula>
    </cfRule>
    <cfRule type="cellIs" dxfId="1427" priority="167" operator="equal">
      <formula>"Media"</formula>
    </cfRule>
    <cfRule type="cellIs" dxfId="1426" priority="168" operator="equal">
      <formula>"Baja"</formula>
    </cfRule>
    <cfRule type="cellIs" dxfId="1425" priority="169" operator="equal">
      <formula>"Muy Baja"</formula>
    </cfRule>
  </conditionalFormatting>
  <conditionalFormatting sqref="J46">
    <cfRule type="cellIs" dxfId="1424" priority="136" operator="equal">
      <formula>"Muy Alta"</formula>
    </cfRule>
    <cfRule type="cellIs" dxfId="1423" priority="137" operator="equal">
      <formula>"Alta"</formula>
    </cfRule>
    <cfRule type="cellIs" dxfId="1422" priority="138" operator="equal">
      <formula>"Media"</formula>
    </cfRule>
    <cfRule type="cellIs" dxfId="1421" priority="139" operator="equal">
      <formula>"Baja"</formula>
    </cfRule>
    <cfRule type="cellIs" dxfId="1420" priority="140" operator="equal">
      <formula>"Muy Baja"</formula>
    </cfRule>
  </conditionalFormatting>
  <conditionalFormatting sqref="J53">
    <cfRule type="cellIs" dxfId="1419" priority="107" operator="equal">
      <formula>"Muy Alta"</formula>
    </cfRule>
    <cfRule type="cellIs" dxfId="1418" priority="108" operator="equal">
      <formula>"Alta"</formula>
    </cfRule>
    <cfRule type="cellIs" dxfId="1417" priority="109" operator="equal">
      <formula>"Media"</formula>
    </cfRule>
    <cfRule type="cellIs" dxfId="1416" priority="110" operator="equal">
      <formula>"Baja"</formula>
    </cfRule>
    <cfRule type="cellIs" dxfId="1415" priority="111" operator="equal">
      <formula>"Muy Baja"</formula>
    </cfRule>
  </conditionalFormatting>
  <conditionalFormatting sqref="J60">
    <cfRule type="cellIs" dxfId="1414" priority="78" operator="equal">
      <formula>"Muy Alta"</formula>
    </cfRule>
    <cfRule type="cellIs" dxfId="1413" priority="79" operator="equal">
      <formula>"Alta"</formula>
    </cfRule>
    <cfRule type="cellIs" dxfId="1412" priority="80" operator="equal">
      <formula>"Media"</formula>
    </cfRule>
    <cfRule type="cellIs" dxfId="1411" priority="81" operator="equal">
      <formula>"Baja"</formula>
    </cfRule>
    <cfRule type="cellIs" dxfId="1410" priority="82" operator="equal">
      <formula>"Muy Baja"</formula>
    </cfRule>
  </conditionalFormatting>
  <conditionalFormatting sqref="J67">
    <cfRule type="cellIs" dxfId="1409" priority="49" operator="equal">
      <formula>"Muy Alta"</formula>
    </cfRule>
    <cfRule type="cellIs" dxfId="1408" priority="50" operator="equal">
      <formula>"Alta"</formula>
    </cfRule>
    <cfRule type="cellIs" dxfId="1407" priority="51" operator="equal">
      <formula>"Media"</formula>
    </cfRule>
    <cfRule type="cellIs" dxfId="1406" priority="52" operator="equal">
      <formula>"Baja"</formula>
    </cfRule>
    <cfRule type="cellIs" dxfId="1405" priority="53" operator="equal">
      <formula>"Muy Baja"</formula>
    </cfRule>
  </conditionalFormatting>
  <conditionalFormatting sqref="J74">
    <cfRule type="cellIs" dxfId="1404" priority="20" operator="equal">
      <formula>"Muy Alta"</formula>
    </cfRule>
    <cfRule type="cellIs" dxfId="1403" priority="21" operator="equal">
      <formula>"Alta"</formula>
    </cfRule>
    <cfRule type="cellIs" dxfId="1402" priority="22" operator="equal">
      <formula>"Media"</formula>
    </cfRule>
    <cfRule type="cellIs" dxfId="1401" priority="23" operator="equal">
      <formula>"Baja"</formula>
    </cfRule>
    <cfRule type="cellIs" dxfId="1400" priority="24" operator="equal">
      <formula>"Muy Baja"</formula>
    </cfRule>
  </conditionalFormatting>
  <conditionalFormatting sqref="M11">
    <cfRule type="containsText" dxfId="1399" priority="262" operator="containsText" text="❌">
      <formula>NOT(ISERROR(SEARCH("❌",M11)))</formula>
    </cfRule>
  </conditionalFormatting>
  <conditionalFormatting sqref="M18">
    <cfRule type="containsText" dxfId="1398" priority="233" operator="containsText" text="❌">
      <formula>NOT(ISERROR(SEARCH("❌",M18)))</formula>
    </cfRule>
  </conditionalFormatting>
  <conditionalFormatting sqref="M25">
    <cfRule type="containsText" dxfId="1397" priority="204" operator="containsText" text="❌">
      <formula>NOT(ISERROR(SEARCH("❌",M25)))</formula>
    </cfRule>
  </conditionalFormatting>
  <conditionalFormatting sqref="M32">
    <cfRule type="containsText" dxfId="1396" priority="175" operator="containsText" text="❌">
      <formula>NOT(ISERROR(SEARCH("❌",M32)))</formula>
    </cfRule>
  </conditionalFormatting>
  <conditionalFormatting sqref="M39">
    <cfRule type="containsText" dxfId="1395" priority="146" operator="containsText" text="❌">
      <formula>NOT(ISERROR(SEARCH("❌",M39)))</formula>
    </cfRule>
  </conditionalFormatting>
  <conditionalFormatting sqref="M46">
    <cfRule type="containsText" dxfId="1394" priority="117" operator="containsText" text="❌">
      <formula>NOT(ISERROR(SEARCH("❌",M46)))</formula>
    </cfRule>
  </conditionalFormatting>
  <conditionalFormatting sqref="M53">
    <cfRule type="containsText" dxfId="1393" priority="88" operator="containsText" text="❌">
      <formula>NOT(ISERROR(SEARCH("❌",M53)))</formula>
    </cfRule>
  </conditionalFormatting>
  <conditionalFormatting sqref="M60">
    <cfRule type="containsText" dxfId="1392" priority="59" operator="containsText" text="❌">
      <formula>NOT(ISERROR(SEARCH("❌",M60)))</formula>
    </cfRule>
  </conditionalFormatting>
  <conditionalFormatting sqref="M67">
    <cfRule type="containsText" dxfId="1391" priority="30" operator="containsText" text="❌">
      <formula>NOT(ISERROR(SEARCH("❌",M67)))</formula>
    </cfRule>
  </conditionalFormatting>
  <conditionalFormatting sqref="M74">
    <cfRule type="containsText" dxfId="1390" priority="1" operator="containsText" text="❌">
      <formula>NOT(ISERROR(SEARCH("❌",M74)))</formula>
    </cfRule>
  </conditionalFormatting>
  <conditionalFormatting sqref="N11">
    <cfRule type="cellIs" dxfId="1389" priority="286" operator="equal">
      <formula>"Catastrófico"</formula>
    </cfRule>
    <cfRule type="cellIs" dxfId="1388" priority="287" operator="equal">
      <formula>"Mayor"</formula>
    </cfRule>
    <cfRule type="cellIs" dxfId="1387" priority="288" operator="equal">
      <formula>"Moderado"</formula>
    </cfRule>
    <cfRule type="cellIs" dxfId="1386" priority="289" operator="equal">
      <formula>"Menor"</formula>
    </cfRule>
    <cfRule type="cellIs" dxfId="1385" priority="290" operator="equal">
      <formula>"Leve"</formula>
    </cfRule>
  </conditionalFormatting>
  <conditionalFormatting sqref="N18">
    <cfRule type="cellIs" dxfId="1384" priority="257" operator="equal">
      <formula>"Catastrófico"</formula>
    </cfRule>
    <cfRule type="cellIs" dxfId="1383" priority="258" operator="equal">
      <formula>"Mayor"</formula>
    </cfRule>
    <cfRule type="cellIs" dxfId="1382" priority="259" operator="equal">
      <formula>"Moderado"</formula>
    </cfRule>
    <cfRule type="cellIs" dxfId="1381" priority="260" operator="equal">
      <formula>"Menor"</formula>
    </cfRule>
    <cfRule type="cellIs" dxfId="1380" priority="261" operator="equal">
      <formula>"Leve"</formula>
    </cfRule>
  </conditionalFormatting>
  <conditionalFormatting sqref="N25">
    <cfRule type="cellIs" dxfId="1379" priority="228" operator="equal">
      <formula>"Catastrófico"</formula>
    </cfRule>
    <cfRule type="cellIs" dxfId="1378" priority="229" operator="equal">
      <formula>"Mayor"</formula>
    </cfRule>
    <cfRule type="cellIs" dxfId="1377" priority="230" operator="equal">
      <formula>"Moderado"</formula>
    </cfRule>
    <cfRule type="cellIs" dxfId="1376" priority="231" operator="equal">
      <formula>"Menor"</formula>
    </cfRule>
    <cfRule type="cellIs" dxfId="1375" priority="232" operator="equal">
      <formula>"Leve"</formula>
    </cfRule>
  </conditionalFormatting>
  <conditionalFormatting sqref="N32">
    <cfRule type="cellIs" dxfId="1374" priority="199" operator="equal">
      <formula>"Catastrófico"</formula>
    </cfRule>
    <cfRule type="cellIs" dxfId="1373" priority="200" operator="equal">
      <formula>"Mayor"</formula>
    </cfRule>
    <cfRule type="cellIs" dxfId="1372" priority="201" operator="equal">
      <formula>"Moderado"</formula>
    </cfRule>
    <cfRule type="cellIs" dxfId="1371" priority="202" operator="equal">
      <formula>"Menor"</formula>
    </cfRule>
    <cfRule type="cellIs" dxfId="1370" priority="203" operator="equal">
      <formula>"Leve"</formula>
    </cfRule>
  </conditionalFormatting>
  <conditionalFormatting sqref="N39">
    <cfRule type="cellIs" dxfId="1369" priority="170" operator="equal">
      <formula>"Catastrófico"</formula>
    </cfRule>
    <cfRule type="cellIs" dxfId="1368" priority="171" operator="equal">
      <formula>"Mayor"</formula>
    </cfRule>
    <cfRule type="cellIs" dxfId="1367" priority="172" operator="equal">
      <formula>"Moderado"</formula>
    </cfRule>
    <cfRule type="cellIs" dxfId="1366" priority="173" operator="equal">
      <formula>"Menor"</formula>
    </cfRule>
    <cfRule type="cellIs" dxfId="1365" priority="174" operator="equal">
      <formula>"Leve"</formula>
    </cfRule>
  </conditionalFormatting>
  <conditionalFormatting sqref="N46">
    <cfRule type="cellIs" dxfId="1364" priority="141" operator="equal">
      <formula>"Catastrófico"</formula>
    </cfRule>
    <cfRule type="cellIs" dxfId="1363" priority="142" operator="equal">
      <formula>"Mayor"</formula>
    </cfRule>
    <cfRule type="cellIs" dxfId="1362" priority="143" operator="equal">
      <formula>"Moderado"</formula>
    </cfRule>
    <cfRule type="cellIs" dxfId="1361" priority="144" operator="equal">
      <formula>"Menor"</formula>
    </cfRule>
    <cfRule type="cellIs" dxfId="1360" priority="145" operator="equal">
      <formula>"Leve"</formula>
    </cfRule>
  </conditionalFormatting>
  <conditionalFormatting sqref="N53">
    <cfRule type="cellIs" dxfId="1359" priority="112" operator="equal">
      <formula>"Catastrófico"</formula>
    </cfRule>
    <cfRule type="cellIs" dxfId="1358" priority="113" operator="equal">
      <formula>"Mayor"</formula>
    </cfRule>
    <cfRule type="cellIs" dxfId="1357" priority="114" operator="equal">
      <formula>"Moderado"</formula>
    </cfRule>
    <cfRule type="cellIs" dxfId="1356" priority="115" operator="equal">
      <formula>"Menor"</formula>
    </cfRule>
    <cfRule type="cellIs" dxfId="1355" priority="116" operator="equal">
      <formula>"Leve"</formula>
    </cfRule>
  </conditionalFormatting>
  <conditionalFormatting sqref="N60">
    <cfRule type="cellIs" dxfId="1354" priority="83" operator="equal">
      <formula>"Catastrófico"</formula>
    </cfRule>
    <cfRule type="cellIs" dxfId="1353" priority="84" operator="equal">
      <formula>"Mayor"</formula>
    </cfRule>
    <cfRule type="cellIs" dxfId="1352" priority="85" operator="equal">
      <formula>"Moderado"</formula>
    </cfRule>
    <cfRule type="cellIs" dxfId="1351" priority="86" operator="equal">
      <formula>"Menor"</formula>
    </cfRule>
    <cfRule type="cellIs" dxfId="1350" priority="87" operator="equal">
      <formula>"Leve"</formula>
    </cfRule>
  </conditionalFormatting>
  <conditionalFormatting sqref="N67">
    <cfRule type="cellIs" dxfId="1349" priority="54" operator="equal">
      <formula>"Catastrófico"</formula>
    </cfRule>
    <cfRule type="cellIs" dxfId="1348" priority="55" operator="equal">
      <formula>"Mayor"</formula>
    </cfRule>
    <cfRule type="cellIs" dxfId="1347" priority="56" operator="equal">
      <formula>"Moderado"</formula>
    </cfRule>
    <cfRule type="cellIs" dxfId="1346" priority="57" operator="equal">
      <formula>"Menor"</formula>
    </cfRule>
    <cfRule type="cellIs" dxfId="1345" priority="58" operator="equal">
      <formula>"Leve"</formula>
    </cfRule>
  </conditionalFormatting>
  <conditionalFormatting sqref="N74">
    <cfRule type="cellIs" dxfId="1344" priority="25" operator="equal">
      <formula>"Catastrófico"</formula>
    </cfRule>
    <cfRule type="cellIs" dxfId="1343" priority="26" operator="equal">
      <formula>"Mayor"</formula>
    </cfRule>
    <cfRule type="cellIs" dxfId="1342" priority="27" operator="equal">
      <formula>"Moderado"</formula>
    </cfRule>
    <cfRule type="cellIs" dxfId="1341" priority="28" operator="equal">
      <formula>"Menor"</formula>
    </cfRule>
    <cfRule type="cellIs" dxfId="1340" priority="29" operator="equal">
      <formula>"Leve"</formula>
    </cfRule>
  </conditionalFormatting>
  <conditionalFormatting sqref="P11">
    <cfRule type="cellIs" dxfId="1339" priority="277" operator="equal">
      <formula>"Extremo"</formula>
    </cfRule>
    <cfRule type="cellIs" dxfId="1338" priority="278" operator="equal">
      <formula>"Alto"</formula>
    </cfRule>
    <cfRule type="cellIs" dxfId="1337" priority="279" operator="equal">
      <formula>"Moderado"</formula>
    </cfRule>
    <cfRule type="cellIs" dxfId="1336" priority="280" operator="equal">
      <formula>"Bajo"</formula>
    </cfRule>
  </conditionalFormatting>
  <conditionalFormatting sqref="P18">
    <cfRule type="cellIs" dxfId="1335" priority="248" operator="equal">
      <formula>"Extremo"</formula>
    </cfRule>
    <cfRule type="cellIs" dxfId="1334" priority="249" operator="equal">
      <formula>"Alto"</formula>
    </cfRule>
    <cfRule type="cellIs" dxfId="1333" priority="250" operator="equal">
      <formula>"Moderado"</formula>
    </cfRule>
    <cfRule type="cellIs" dxfId="1332" priority="251" operator="equal">
      <formula>"Bajo"</formula>
    </cfRule>
  </conditionalFormatting>
  <conditionalFormatting sqref="P25">
    <cfRule type="cellIs" dxfId="1331" priority="219" operator="equal">
      <formula>"Extremo"</formula>
    </cfRule>
    <cfRule type="cellIs" dxfId="1330" priority="220" operator="equal">
      <formula>"Alto"</formula>
    </cfRule>
    <cfRule type="cellIs" dxfId="1329" priority="221" operator="equal">
      <formula>"Moderado"</formula>
    </cfRule>
    <cfRule type="cellIs" dxfId="1328" priority="222" operator="equal">
      <formula>"Bajo"</formula>
    </cfRule>
  </conditionalFormatting>
  <conditionalFormatting sqref="P32">
    <cfRule type="cellIs" dxfId="1327" priority="190" operator="equal">
      <formula>"Extremo"</formula>
    </cfRule>
    <cfRule type="cellIs" dxfId="1326" priority="191" operator="equal">
      <formula>"Alto"</formula>
    </cfRule>
    <cfRule type="cellIs" dxfId="1325" priority="192" operator="equal">
      <formula>"Moderado"</formula>
    </cfRule>
    <cfRule type="cellIs" dxfId="1324" priority="193" operator="equal">
      <formula>"Bajo"</formula>
    </cfRule>
  </conditionalFormatting>
  <conditionalFormatting sqref="P39">
    <cfRule type="cellIs" dxfId="1323" priority="161" operator="equal">
      <formula>"Extremo"</formula>
    </cfRule>
    <cfRule type="cellIs" dxfId="1322" priority="162" operator="equal">
      <formula>"Alto"</formula>
    </cfRule>
    <cfRule type="cellIs" dxfId="1321" priority="163" operator="equal">
      <formula>"Moderado"</formula>
    </cfRule>
    <cfRule type="cellIs" dxfId="1320" priority="164" operator="equal">
      <formula>"Bajo"</formula>
    </cfRule>
  </conditionalFormatting>
  <conditionalFormatting sqref="P46">
    <cfRule type="cellIs" dxfId="1319" priority="132" operator="equal">
      <formula>"Extremo"</formula>
    </cfRule>
    <cfRule type="cellIs" dxfId="1318" priority="133" operator="equal">
      <formula>"Alto"</formula>
    </cfRule>
    <cfRule type="cellIs" dxfId="1317" priority="134" operator="equal">
      <formula>"Moderado"</formula>
    </cfRule>
    <cfRule type="cellIs" dxfId="1316" priority="135" operator="equal">
      <formula>"Bajo"</formula>
    </cfRule>
  </conditionalFormatting>
  <conditionalFormatting sqref="P53">
    <cfRule type="cellIs" dxfId="1315" priority="103" operator="equal">
      <formula>"Extremo"</formula>
    </cfRule>
    <cfRule type="cellIs" dxfId="1314" priority="104" operator="equal">
      <formula>"Alto"</formula>
    </cfRule>
    <cfRule type="cellIs" dxfId="1313" priority="105" operator="equal">
      <formula>"Moderado"</formula>
    </cfRule>
    <cfRule type="cellIs" dxfId="1312" priority="106" operator="equal">
      <formula>"Bajo"</formula>
    </cfRule>
  </conditionalFormatting>
  <conditionalFormatting sqref="P60">
    <cfRule type="cellIs" dxfId="1311" priority="74" operator="equal">
      <formula>"Extremo"</formula>
    </cfRule>
    <cfRule type="cellIs" dxfId="1310" priority="75" operator="equal">
      <formula>"Alto"</formula>
    </cfRule>
    <cfRule type="cellIs" dxfId="1309" priority="76" operator="equal">
      <formula>"Moderado"</formula>
    </cfRule>
    <cfRule type="cellIs" dxfId="1308" priority="77" operator="equal">
      <formula>"Bajo"</formula>
    </cfRule>
  </conditionalFormatting>
  <conditionalFormatting sqref="P67">
    <cfRule type="cellIs" dxfId="1307" priority="45" operator="equal">
      <formula>"Extremo"</formula>
    </cfRule>
    <cfRule type="cellIs" dxfId="1306" priority="46" operator="equal">
      <formula>"Alto"</formula>
    </cfRule>
    <cfRule type="cellIs" dxfId="1305" priority="47" operator="equal">
      <formula>"Moderado"</formula>
    </cfRule>
    <cfRule type="cellIs" dxfId="1304" priority="48" operator="equal">
      <formula>"Bajo"</formula>
    </cfRule>
  </conditionalFormatting>
  <conditionalFormatting sqref="P74">
    <cfRule type="cellIs" dxfId="1303" priority="16" operator="equal">
      <formula>"Extremo"</formula>
    </cfRule>
    <cfRule type="cellIs" dxfId="1302" priority="17" operator="equal">
      <formula>"Alto"</formula>
    </cfRule>
    <cfRule type="cellIs" dxfId="1301" priority="18" operator="equal">
      <formula>"Moderado"</formula>
    </cfRule>
    <cfRule type="cellIs" dxfId="1300" priority="19" operator="equal">
      <formula>"Bajo"</formula>
    </cfRule>
  </conditionalFormatting>
  <conditionalFormatting sqref="AD11">
    <cfRule type="cellIs" dxfId="1299" priority="272" operator="equal">
      <formula>"Muy Alta"</formula>
    </cfRule>
    <cfRule type="cellIs" dxfId="1298" priority="273" operator="equal">
      <formula>"Alta"</formula>
    </cfRule>
    <cfRule type="cellIs" dxfId="1297" priority="274" operator="equal">
      <formula>"Media"</formula>
    </cfRule>
    <cfRule type="cellIs" dxfId="1296" priority="275" operator="equal">
      <formula>"Baja"</formula>
    </cfRule>
    <cfRule type="cellIs" dxfId="1295" priority="276" operator="equal">
      <formula>"Muy Baja"</formula>
    </cfRule>
  </conditionalFormatting>
  <conditionalFormatting sqref="AD18">
    <cfRule type="cellIs" dxfId="1294" priority="243" operator="equal">
      <formula>"Muy Alta"</formula>
    </cfRule>
    <cfRule type="cellIs" dxfId="1293" priority="244" operator="equal">
      <formula>"Alta"</formula>
    </cfRule>
    <cfRule type="cellIs" dxfId="1292" priority="245" operator="equal">
      <formula>"Media"</formula>
    </cfRule>
    <cfRule type="cellIs" dxfId="1291" priority="246" operator="equal">
      <formula>"Baja"</formula>
    </cfRule>
    <cfRule type="cellIs" dxfId="1290" priority="247" operator="equal">
      <formula>"Muy Baja"</formula>
    </cfRule>
  </conditionalFormatting>
  <conditionalFormatting sqref="AD25">
    <cfRule type="cellIs" dxfId="1289" priority="214" operator="equal">
      <formula>"Muy Alta"</formula>
    </cfRule>
    <cfRule type="cellIs" dxfId="1288" priority="215" operator="equal">
      <formula>"Alta"</formula>
    </cfRule>
    <cfRule type="cellIs" dxfId="1287" priority="216" operator="equal">
      <formula>"Media"</formula>
    </cfRule>
    <cfRule type="cellIs" dxfId="1286" priority="217" operator="equal">
      <formula>"Baja"</formula>
    </cfRule>
    <cfRule type="cellIs" dxfId="1285" priority="218" operator="equal">
      <formula>"Muy Baja"</formula>
    </cfRule>
  </conditionalFormatting>
  <conditionalFormatting sqref="AD32">
    <cfRule type="cellIs" dxfId="1284" priority="185" operator="equal">
      <formula>"Muy Alta"</formula>
    </cfRule>
    <cfRule type="cellIs" dxfId="1283" priority="186" operator="equal">
      <formula>"Alta"</formula>
    </cfRule>
    <cfRule type="cellIs" dxfId="1282" priority="187" operator="equal">
      <formula>"Media"</formula>
    </cfRule>
    <cfRule type="cellIs" dxfId="1281" priority="188" operator="equal">
      <formula>"Baja"</formula>
    </cfRule>
    <cfRule type="cellIs" dxfId="1280" priority="189" operator="equal">
      <formula>"Muy Baja"</formula>
    </cfRule>
  </conditionalFormatting>
  <conditionalFormatting sqref="AD39">
    <cfRule type="cellIs" dxfId="1279" priority="156" operator="equal">
      <formula>"Muy Alta"</formula>
    </cfRule>
    <cfRule type="cellIs" dxfId="1278" priority="157" operator="equal">
      <formula>"Alta"</formula>
    </cfRule>
    <cfRule type="cellIs" dxfId="1277" priority="158" operator="equal">
      <formula>"Media"</formula>
    </cfRule>
    <cfRule type="cellIs" dxfId="1276" priority="159" operator="equal">
      <formula>"Baja"</formula>
    </cfRule>
    <cfRule type="cellIs" dxfId="1275" priority="160" operator="equal">
      <formula>"Muy Baja"</formula>
    </cfRule>
  </conditionalFormatting>
  <conditionalFormatting sqref="AD46">
    <cfRule type="cellIs" dxfId="1274" priority="127" operator="equal">
      <formula>"Muy Alta"</formula>
    </cfRule>
    <cfRule type="cellIs" dxfId="1273" priority="128" operator="equal">
      <formula>"Alta"</formula>
    </cfRule>
    <cfRule type="cellIs" dxfId="1272" priority="129" operator="equal">
      <formula>"Media"</formula>
    </cfRule>
    <cfRule type="cellIs" dxfId="1271" priority="130" operator="equal">
      <formula>"Baja"</formula>
    </cfRule>
    <cfRule type="cellIs" dxfId="1270" priority="131" operator="equal">
      <formula>"Muy Baja"</formula>
    </cfRule>
  </conditionalFormatting>
  <conditionalFormatting sqref="AD53">
    <cfRule type="cellIs" dxfId="1269" priority="98" operator="equal">
      <formula>"Muy Alta"</formula>
    </cfRule>
    <cfRule type="cellIs" dxfId="1268" priority="99" operator="equal">
      <formula>"Alta"</formula>
    </cfRule>
    <cfRule type="cellIs" dxfId="1267" priority="100" operator="equal">
      <formula>"Media"</formula>
    </cfRule>
    <cfRule type="cellIs" dxfId="1266" priority="101" operator="equal">
      <formula>"Baja"</formula>
    </cfRule>
    <cfRule type="cellIs" dxfId="1265" priority="102" operator="equal">
      <formula>"Muy Baja"</formula>
    </cfRule>
  </conditionalFormatting>
  <conditionalFormatting sqref="AD60">
    <cfRule type="cellIs" dxfId="1264" priority="69" operator="equal">
      <formula>"Muy Alta"</formula>
    </cfRule>
    <cfRule type="cellIs" dxfId="1263" priority="70" operator="equal">
      <formula>"Alta"</formula>
    </cfRule>
    <cfRule type="cellIs" dxfId="1262" priority="71" operator="equal">
      <formula>"Media"</formula>
    </cfRule>
    <cfRule type="cellIs" dxfId="1261" priority="72" operator="equal">
      <formula>"Baja"</formula>
    </cfRule>
    <cfRule type="cellIs" dxfId="1260" priority="73" operator="equal">
      <formula>"Muy Baja"</formula>
    </cfRule>
  </conditionalFormatting>
  <conditionalFormatting sqref="AD67">
    <cfRule type="cellIs" dxfId="1259" priority="40" operator="equal">
      <formula>"Muy Alta"</formula>
    </cfRule>
    <cfRule type="cellIs" dxfId="1258" priority="41" operator="equal">
      <formula>"Alta"</formula>
    </cfRule>
    <cfRule type="cellIs" dxfId="1257" priority="42" operator="equal">
      <formula>"Media"</formula>
    </cfRule>
    <cfRule type="cellIs" dxfId="1256" priority="43" operator="equal">
      <formula>"Baja"</formula>
    </cfRule>
    <cfRule type="cellIs" dxfId="1255" priority="44" operator="equal">
      <formula>"Muy Baja"</formula>
    </cfRule>
  </conditionalFormatting>
  <conditionalFormatting sqref="AD74">
    <cfRule type="cellIs" dxfId="1254" priority="11" operator="equal">
      <formula>"Muy Alta"</formula>
    </cfRule>
    <cfRule type="cellIs" dxfId="1253" priority="12" operator="equal">
      <formula>"Alta"</formula>
    </cfRule>
    <cfRule type="cellIs" dxfId="1252" priority="13" operator="equal">
      <formula>"Media"</formula>
    </cfRule>
    <cfRule type="cellIs" dxfId="1251" priority="14" operator="equal">
      <formula>"Baja"</formula>
    </cfRule>
    <cfRule type="cellIs" dxfId="1250" priority="15" operator="equal">
      <formula>"Muy Baja"</formula>
    </cfRule>
  </conditionalFormatting>
  <conditionalFormatting sqref="AF11">
    <cfRule type="cellIs" dxfId="1249" priority="267" operator="equal">
      <formula>"Catastrófico"</formula>
    </cfRule>
    <cfRule type="cellIs" dxfId="1248" priority="268" operator="equal">
      <formula>"Mayor"</formula>
    </cfRule>
    <cfRule type="cellIs" dxfId="1247" priority="269" operator="equal">
      <formula>"Moderado"</formula>
    </cfRule>
    <cfRule type="cellIs" dxfId="1246" priority="270" operator="equal">
      <formula>"Menor"</formula>
    </cfRule>
    <cfRule type="cellIs" dxfId="1245" priority="271" operator="equal">
      <formula>"Leve"</formula>
    </cfRule>
  </conditionalFormatting>
  <conditionalFormatting sqref="AF18">
    <cfRule type="cellIs" dxfId="1244" priority="238" operator="equal">
      <formula>"Catastrófico"</formula>
    </cfRule>
    <cfRule type="cellIs" dxfId="1243" priority="239" operator="equal">
      <formula>"Mayor"</formula>
    </cfRule>
    <cfRule type="cellIs" dxfId="1242" priority="240" operator="equal">
      <formula>"Moderado"</formula>
    </cfRule>
    <cfRule type="cellIs" dxfId="1241" priority="241" operator="equal">
      <formula>"Menor"</formula>
    </cfRule>
    <cfRule type="cellIs" dxfId="1240" priority="242" operator="equal">
      <formula>"Leve"</formula>
    </cfRule>
  </conditionalFormatting>
  <conditionalFormatting sqref="AF25">
    <cfRule type="cellIs" dxfId="1239" priority="209" operator="equal">
      <formula>"Catastrófico"</formula>
    </cfRule>
    <cfRule type="cellIs" dxfId="1238" priority="210" operator="equal">
      <formula>"Mayor"</formula>
    </cfRule>
    <cfRule type="cellIs" dxfId="1237" priority="211" operator="equal">
      <formula>"Moderado"</formula>
    </cfRule>
    <cfRule type="cellIs" dxfId="1236" priority="212" operator="equal">
      <formula>"Menor"</formula>
    </cfRule>
    <cfRule type="cellIs" dxfId="1235" priority="213" operator="equal">
      <formula>"Leve"</formula>
    </cfRule>
  </conditionalFormatting>
  <conditionalFormatting sqref="AF32">
    <cfRule type="cellIs" dxfId="1234" priority="180" operator="equal">
      <formula>"Catastrófico"</formula>
    </cfRule>
    <cfRule type="cellIs" dxfId="1233" priority="181" operator="equal">
      <formula>"Mayor"</formula>
    </cfRule>
    <cfRule type="cellIs" dxfId="1232" priority="182" operator="equal">
      <formula>"Moderado"</formula>
    </cfRule>
    <cfRule type="cellIs" dxfId="1231" priority="183" operator="equal">
      <formula>"Menor"</formula>
    </cfRule>
    <cfRule type="cellIs" dxfId="1230" priority="184" operator="equal">
      <formula>"Leve"</formula>
    </cfRule>
  </conditionalFormatting>
  <conditionalFormatting sqref="AF39">
    <cfRule type="cellIs" dxfId="1229" priority="151" operator="equal">
      <formula>"Catastrófico"</formula>
    </cfRule>
    <cfRule type="cellIs" dxfId="1228" priority="152" operator="equal">
      <formula>"Mayor"</formula>
    </cfRule>
    <cfRule type="cellIs" dxfId="1227" priority="153" operator="equal">
      <formula>"Moderado"</formula>
    </cfRule>
    <cfRule type="cellIs" dxfId="1226" priority="154" operator="equal">
      <formula>"Menor"</formula>
    </cfRule>
    <cfRule type="cellIs" dxfId="1225" priority="155" operator="equal">
      <formula>"Leve"</formula>
    </cfRule>
  </conditionalFormatting>
  <conditionalFormatting sqref="AF46">
    <cfRule type="cellIs" dxfId="1224" priority="122" operator="equal">
      <formula>"Catastrófico"</formula>
    </cfRule>
    <cfRule type="cellIs" dxfId="1223" priority="123" operator="equal">
      <formula>"Mayor"</formula>
    </cfRule>
    <cfRule type="cellIs" dxfId="1222" priority="124" operator="equal">
      <formula>"Moderado"</formula>
    </cfRule>
    <cfRule type="cellIs" dxfId="1221" priority="125" operator="equal">
      <formula>"Menor"</formula>
    </cfRule>
    <cfRule type="cellIs" dxfId="1220" priority="126" operator="equal">
      <formula>"Leve"</formula>
    </cfRule>
  </conditionalFormatting>
  <conditionalFormatting sqref="AF53">
    <cfRule type="cellIs" dxfId="1219" priority="93" operator="equal">
      <formula>"Catastrófico"</formula>
    </cfRule>
    <cfRule type="cellIs" dxfId="1218" priority="94" operator="equal">
      <formula>"Mayor"</formula>
    </cfRule>
    <cfRule type="cellIs" dxfId="1217" priority="95" operator="equal">
      <formula>"Moderado"</formula>
    </cfRule>
    <cfRule type="cellIs" dxfId="1216" priority="96" operator="equal">
      <formula>"Menor"</formula>
    </cfRule>
    <cfRule type="cellIs" dxfId="1215" priority="97" operator="equal">
      <formula>"Leve"</formula>
    </cfRule>
  </conditionalFormatting>
  <conditionalFormatting sqref="AF60">
    <cfRule type="cellIs" dxfId="1214" priority="64" operator="equal">
      <formula>"Catastrófico"</formula>
    </cfRule>
    <cfRule type="cellIs" dxfId="1213" priority="65" operator="equal">
      <formula>"Mayor"</formula>
    </cfRule>
    <cfRule type="cellIs" dxfId="1212" priority="66" operator="equal">
      <formula>"Moderado"</formula>
    </cfRule>
    <cfRule type="cellIs" dxfId="1211" priority="67" operator="equal">
      <formula>"Menor"</formula>
    </cfRule>
    <cfRule type="cellIs" dxfId="1210" priority="68" operator="equal">
      <formula>"Leve"</formula>
    </cfRule>
  </conditionalFormatting>
  <conditionalFormatting sqref="AF67">
    <cfRule type="cellIs" dxfId="1209" priority="35" operator="equal">
      <formula>"Catastrófico"</formula>
    </cfRule>
    <cfRule type="cellIs" dxfId="1208" priority="36" operator="equal">
      <formula>"Mayor"</formula>
    </cfRule>
    <cfRule type="cellIs" dxfId="1207" priority="37" operator="equal">
      <formula>"Moderado"</formula>
    </cfRule>
    <cfRule type="cellIs" dxfId="1206" priority="38" operator="equal">
      <formula>"Menor"</formula>
    </cfRule>
    <cfRule type="cellIs" dxfId="1205" priority="39" operator="equal">
      <formula>"Leve"</formula>
    </cfRule>
  </conditionalFormatting>
  <conditionalFormatting sqref="AF74">
    <cfRule type="cellIs" dxfId="1204" priority="6" operator="equal">
      <formula>"Catastrófico"</formula>
    </cfRule>
    <cfRule type="cellIs" dxfId="1203" priority="7" operator="equal">
      <formula>"Mayor"</formula>
    </cfRule>
    <cfRule type="cellIs" dxfId="1202" priority="8" operator="equal">
      <formula>"Moderado"</formula>
    </cfRule>
    <cfRule type="cellIs" dxfId="1201" priority="9" operator="equal">
      <formula>"Menor"</formula>
    </cfRule>
    <cfRule type="cellIs" dxfId="1200" priority="10" operator="equal">
      <formula>"Leve"</formula>
    </cfRule>
  </conditionalFormatting>
  <conditionalFormatting sqref="AH11">
    <cfRule type="cellIs" dxfId="1199" priority="263" operator="equal">
      <formula>"Extremo"</formula>
    </cfRule>
    <cfRule type="cellIs" dxfId="1198" priority="264" operator="equal">
      <formula>"Alto"</formula>
    </cfRule>
    <cfRule type="cellIs" dxfId="1197" priority="265" operator="equal">
      <formula>"Moderado"</formula>
    </cfRule>
    <cfRule type="cellIs" dxfId="1196" priority="266" operator="equal">
      <formula>"Bajo"</formula>
    </cfRule>
  </conditionalFormatting>
  <conditionalFormatting sqref="AH18">
    <cfRule type="cellIs" dxfId="1195" priority="234" operator="equal">
      <formula>"Extremo"</formula>
    </cfRule>
    <cfRule type="cellIs" dxfId="1194" priority="235" operator="equal">
      <formula>"Alto"</formula>
    </cfRule>
    <cfRule type="cellIs" dxfId="1193" priority="236" operator="equal">
      <formula>"Moderado"</formula>
    </cfRule>
    <cfRule type="cellIs" dxfId="1192" priority="237" operator="equal">
      <formula>"Bajo"</formula>
    </cfRule>
  </conditionalFormatting>
  <conditionalFormatting sqref="AH25">
    <cfRule type="cellIs" dxfId="1191" priority="205" operator="equal">
      <formula>"Extremo"</formula>
    </cfRule>
    <cfRule type="cellIs" dxfId="1190" priority="206" operator="equal">
      <formula>"Alto"</formula>
    </cfRule>
    <cfRule type="cellIs" dxfId="1189" priority="207" operator="equal">
      <formula>"Moderado"</formula>
    </cfRule>
    <cfRule type="cellIs" dxfId="1188" priority="208" operator="equal">
      <formula>"Bajo"</formula>
    </cfRule>
  </conditionalFormatting>
  <conditionalFormatting sqref="AH32">
    <cfRule type="cellIs" dxfId="1187" priority="176" operator="equal">
      <formula>"Extremo"</formula>
    </cfRule>
    <cfRule type="cellIs" dxfId="1186" priority="177" operator="equal">
      <formula>"Alto"</formula>
    </cfRule>
    <cfRule type="cellIs" dxfId="1185" priority="178" operator="equal">
      <formula>"Moderado"</formula>
    </cfRule>
    <cfRule type="cellIs" dxfId="1184" priority="179" operator="equal">
      <formula>"Bajo"</formula>
    </cfRule>
  </conditionalFormatting>
  <conditionalFormatting sqref="AH39">
    <cfRule type="cellIs" dxfId="1183" priority="147" operator="equal">
      <formula>"Extremo"</formula>
    </cfRule>
    <cfRule type="cellIs" dxfId="1182" priority="148" operator="equal">
      <formula>"Alto"</formula>
    </cfRule>
    <cfRule type="cellIs" dxfId="1181" priority="149" operator="equal">
      <formula>"Moderado"</formula>
    </cfRule>
    <cfRule type="cellIs" dxfId="1180" priority="150" operator="equal">
      <formula>"Bajo"</formula>
    </cfRule>
  </conditionalFormatting>
  <conditionalFormatting sqref="AH46">
    <cfRule type="cellIs" dxfId="1179" priority="118" operator="equal">
      <formula>"Extremo"</formula>
    </cfRule>
    <cfRule type="cellIs" dxfId="1178" priority="119" operator="equal">
      <formula>"Alto"</formula>
    </cfRule>
    <cfRule type="cellIs" dxfId="1177" priority="120" operator="equal">
      <formula>"Moderado"</formula>
    </cfRule>
    <cfRule type="cellIs" dxfId="1176" priority="121" operator="equal">
      <formula>"Bajo"</formula>
    </cfRule>
  </conditionalFormatting>
  <conditionalFormatting sqref="AH53">
    <cfRule type="cellIs" dxfId="1175" priority="89" operator="equal">
      <formula>"Extremo"</formula>
    </cfRule>
    <cfRule type="cellIs" dxfId="1174" priority="90" operator="equal">
      <formula>"Alto"</formula>
    </cfRule>
    <cfRule type="cellIs" dxfId="1173" priority="91" operator="equal">
      <formula>"Moderado"</formula>
    </cfRule>
    <cfRule type="cellIs" dxfId="1172" priority="92" operator="equal">
      <formula>"Bajo"</formula>
    </cfRule>
  </conditionalFormatting>
  <conditionalFormatting sqref="AH60">
    <cfRule type="cellIs" dxfId="1171" priority="60" operator="equal">
      <formula>"Extremo"</formula>
    </cfRule>
    <cfRule type="cellIs" dxfId="1170" priority="61" operator="equal">
      <formula>"Alto"</formula>
    </cfRule>
    <cfRule type="cellIs" dxfId="1169" priority="62" operator="equal">
      <formula>"Moderado"</formula>
    </cfRule>
    <cfRule type="cellIs" dxfId="1168" priority="63" operator="equal">
      <formula>"Bajo"</formula>
    </cfRule>
  </conditionalFormatting>
  <conditionalFormatting sqref="AH67">
    <cfRule type="cellIs" dxfId="1167" priority="31" operator="equal">
      <formula>"Extremo"</formula>
    </cfRule>
    <cfRule type="cellIs" dxfId="1166" priority="32" operator="equal">
      <formula>"Alto"</formula>
    </cfRule>
    <cfRule type="cellIs" dxfId="1165" priority="33" operator="equal">
      <formula>"Moderado"</formula>
    </cfRule>
    <cfRule type="cellIs" dxfId="1164" priority="34" operator="equal">
      <formula>"Bajo"</formula>
    </cfRule>
  </conditionalFormatting>
  <conditionalFormatting sqref="AH74">
    <cfRule type="cellIs" dxfId="1163" priority="2" operator="equal">
      <formula>"Extremo"</formula>
    </cfRule>
    <cfRule type="cellIs" dxfId="1162" priority="3" operator="equal">
      <formula>"Alto"</formula>
    </cfRule>
    <cfRule type="cellIs" dxfId="1161" priority="4" operator="equal">
      <formula>"Moderado"</formula>
    </cfRule>
    <cfRule type="cellIs" dxfId="116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3C1C9375-8FE5-4233-BC8B-3B3AD120E82E}">
          <x14:formula1>
            <xm:f>'D:\Backup cede 2022\Mis documentos\SGC\2025\Consolidación de riesgos 2025\COFIP\Gestión\[4. Gestión Presupuestal FO-CEDE5-DIGEC-487 Administración de Riesgos de Gestión verisón 1.xlsx]Opciones Tratamiento'!#REF!</xm:f>
          </x14:formula1>
          <xm:sqref>H11:H80</xm:sqref>
        </x14:dataValidation>
        <x14:dataValidation type="list" allowBlank="1" showInputMessage="1" showErrorMessage="1" xr:uid="{BBDBFCB5-E4D4-4EA4-99E0-99C97665645B}">
          <x14:formula1>
            <xm:f>'D:\Backup cede 2022\Mis documentos\SGC\2025\Consolidación de riesgos 2025\COFIP\Gestión\[4. Gestión Presupuestal FO-CEDE5-DIGEC-487 Administración de Riesgos de Gestión verisón 1.xlsx]Opciones Tratamiento'!#REF!</xm:f>
          </x14:formula1>
          <xm:sqref>AO60 AO53 AO46 AO39 AO32 AO25 AO18 AO11 AO67 AO74 AI53 AI11 AI18 AI25 AI32 AI39 AI46 AI60 AI67 AI74 B11 C11:D80</xm:sqref>
        </x14:dataValidation>
        <x14:dataValidation type="list" allowBlank="1" showInputMessage="1" showErrorMessage="1" xr:uid="{E6CCA39F-832C-4EC3-BB8E-C82B6BC83208}">
          <x14:formula1>
            <xm:f>'D:\Backup cede 2022\Mis documentos\SGC\2025\Consolidación de riesgos 2025\COFIP\Gestión\[4. Gestión Presupuestal FO-CEDE5-DIGEC-487 Administración de Riesgos de Gestión verisón 1.xlsx]Tabla Impacto'!#REF!</xm:f>
          </x14:formula1>
          <xm:sqref>L11:L80</xm:sqref>
        </x14:dataValidation>
        <x14:dataValidation type="list" allowBlank="1" showInputMessage="1" showErrorMessage="1" xr:uid="{AF2C1541-E12A-413C-B7C9-AFCE6D9FEC88}">
          <x14:formula1>
            <xm:f>'D:\Backup cede 2022\Mis documentos\SGC\2025\Consolidación de riesgos 2025\COFIP\Gestión\[4. Gestión Presupuestal FO-CEDE5-DIGEC-487 Administración de Riesgos de Gestión verisón 1.xlsx]Tabla Valoración controles'!#REF!</xm:f>
          </x14:formula1>
          <xm:sqref>W11:X80 Z11:AB80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D8BD0-1254-4E7D-BE7A-BF797A658150}">
  <dimension ref="A1:BM80"/>
  <sheetViews>
    <sheetView zoomScale="70" zoomScaleNormal="7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664</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665</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666</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213" hidden="1" customHeight="1" x14ac:dyDescent="0.25">
      <c r="A11" s="207" t="s">
        <v>69</v>
      </c>
      <c r="B11" s="209" t="s">
        <v>667</v>
      </c>
      <c r="C11" s="212" t="s">
        <v>95</v>
      </c>
      <c r="D11" s="214" t="s">
        <v>71</v>
      </c>
      <c r="E11" s="214" t="s">
        <v>668</v>
      </c>
      <c r="F11" s="214" t="s">
        <v>669</v>
      </c>
      <c r="G11" s="242" t="str">
        <f>+CONCATENATE(D11," ",E11," ",F11)</f>
        <v>Posibilidad de Afectación Reputacional por errores en la información documentada que es reflejada en los informes de inspección (objetivos, alcance, hallazgos, fortalezas, recomendaciones y conclusiones) debido al incumplimiento de los principios éticos del inspector (integridad, objetividad, confidencialidad, competencia y debido cuidado profesional), en la evaluación independiente realizada por los integrantes de las comisiones inspectoras</v>
      </c>
      <c r="H11" s="214" t="s">
        <v>103</v>
      </c>
      <c r="I11" s="226">
        <v>828</v>
      </c>
      <c r="J11" s="234" t="str">
        <f>IF(I11&lt;=0,"",IF(I11&lt;=3,"Muy Baja",IF(I11&lt;=34,"Baja",IF(I11&lt;=600,"Media",IF(I11&lt;=6000,"Alta","Muy Alta")))))</f>
        <v>Alta</v>
      </c>
      <c r="K11" s="236">
        <f>IF(J11="","",IF(J11="Muy Baja",0.2,IF(J11="Baja",0.4,IF(J11="Media",0.6,IF(J11="Alta",0.8,IF(J11="Muy Alta",1,))))))</f>
        <v>0.8</v>
      </c>
      <c r="L11" s="233" t="s">
        <v>250</v>
      </c>
      <c r="M11" s="233" t="str">
        <f>IF(NOT(ISERROR(MATCH(L11,'[16]Tabla Impacto'!$B$221:$B$223,0))),'[16]Tabla Impacto'!$F$223,L11)</f>
        <v xml:space="preserve">     El riesgo afecta la imagen de  la entidad con efecto publicitario sostenido a nivel de sector administrativo, nivel departamental o municipal</v>
      </c>
      <c r="N11" s="234" t="str">
        <f>IF(OR(M11='[16]Tabla Impacto'!$C$11,M11='[16]Tabla Impacto'!$D$11),"Leve",IF(OR(M11='[16]Tabla Impacto'!$C$12,M11='[16]Tabla Impacto'!$D$12),"Menor",IF(OR(M11='[16]Tabla Impacto'!$C$13,M11='[16]Tabla Impacto'!$D$13),"Moderado",IF(OR(M11='[16]Tabla Impacto'!$C$14,M11='[16]Tabla Impacto'!$D$14),"Mayor",IF(OR(M11='[16]Tabla Impacto'!$C$15,M11='[16]Tabla Impacto'!$D$15),"Catastrófico","")))))</f>
        <v>Mayor</v>
      </c>
      <c r="O11" s="236">
        <f>IF(N11="","",IF(N11="Leve",0.2,IF(N11="Menor",0.4,IF(N11="Moderado",0.6,IF(N11="Mayor",0.8,IF(N11="Catastrófico",1,))))))</f>
        <v>0.8</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6" t="s">
        <v>179</v>
      </c>
      <c r="R11" s="92" t="s">
        <v>670</v>
      </c>
      <c r="S11" s="92" t="s">
        <v>671</v>
      </c>
      <c r="T11" s="92" t="s">
        <v>672</v>
      </c>
      <c r="U11" s="99" t="str">
        <f>+CONCATENATE(R11," ",S11," ",T11)</f>
        <v>Los Inspectores Delegados de cada área de la Inspección, el Jefe de Estado Mayor / Subdirector y el Oficial / Suboficial de Control Interno de las Unidades verifican cada vez que se realice el planeamiento de una inspección, de acuerdo con el procedimiento de Inspección (P-COEJC-CEIGE-037), que los funcionarios que van a integrar la comisión inspectora sean idóneos para el área o proceso designado, en caso de contar con la información relacionada de las competencias, perfil, experiencia y conocimientos del personal de inspectores, se solicita al área de personal los datos actualizados; dejando como evidencia el formato (FO-COEJC-CEIGE-1077) Información de Inspectores.</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94" t="s">
        <v>77</v>
      </c>
      <c r="AA11" s="94" t="s">
        <v>78</v>
      </c>
      <c r="AB11" s="94" t="s">
        <v>79</v>
      </c>
      <c r="AC11" s="20">
        <f>IFERROR(IF(V11="Probabilidad",(K11-(+K11*Y11)),IF(V11="Impacto",K11,"")),"")</f>
        <v>0.48</v>
      </c>
      <c r="AD11" s="240" t="str">
        <f>IFERROR(LOOKUP(LOOKUP(2,1/(AC11:AC17&lt;&gt;""),AC11:AC17),'[16]Opciones Tratamiento'!$I$2:$I$6,'[16]Opciones Tratamiento'!$J$2:$J$6),"")</f>
        <v>Muy Baja</v>
      </c>
      <c r="AE11" s="21">
        <f>+AC11</f>
        <v>0.48</v>
      </c>
      <c r="AF11" s="240" t="str">
        <f>IFERROR(LOOKUP(LOOKUP(2,1/(AG11:AG17&lt;&gt;""),AG11:AG17),'[16]Opciones Tratamiento'!L2:M6),"")</f>
        <v>Leve</v>
      </c>
      <c r="AG11" s="21">
        <f>IFERROR(IF(V11="Impacto",(O11-(+O11*Y11)),IF(V11="Probabilidad",O11,"")),"")</f>
        <v>0.8</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Bajo</v>
      </c>
      <c r="AI11" s="224" t="s">
        <v>80</v>
      </c>
      <c r="AJ11" s="22"/>
      <c r="AK11" s="96" t="s">
        <v>225</v>
      </c>
      <c r="AL11" s="92" t="s">
        <v>673</v>
      </c>
      <c r="AM11" s="42" t="s">
        <v>674</v>
      </c>
      <c r="AN11" s="22"/>
      <c r="AO11" s="226" t="s">
        <v>81</v>
      </c>
      <c r="AP11" s="228" t="s">
        <v>675</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307.5" hidden="1" customHeight="1" x14ac:dyDescent="0.25">
      <c r="A12" s="208"/>
      <c r="B12" s="210"/>
      <c r="C12" s="213"/>
      <c r="D12" s="215"/>
      <c r="E12" s="215"/>
      <c r="F12" s="215"/>
      <c r="G12" s="232"/>
      <c r="H12" s="215"/>
      <c r="I12" s="227"/>
      <c r="J12" s="235"/>
      <c r="K12" s="237"/>
      <c r="L12" s="221"/>
      <c r="M12" s="221"/>
      <c r="N12" s="235"/>
      <c r="O12" s="237"/>
      <c r="P12" s="239"/>
      <c r="Q12" s="97" t="s">
        <v>180</v>
      </c>
      <c r="R12" s="93" t="s">
        <v>676</v>
      </c>
      <c r="S12" s="93" t="s">
        <v>677</v>
      </c>
      <c r="T12" s="93" t="s">
        <v>678</v>
      </c>
      <c r="U12" s="98" t="str">
        <f t="shared" ref="U12:U17" si="0">+CONCATENATE(R12," ",S12," ",T12)</f>
        <v>Los Inspectores Delegados que lideran los diferentes grupos de la Comisión Inspectora (Inspección General) y el Oficial / Suboficial de control interno de las Unidades verifican cada vez que finalice una inspección, de acuerdo con el procedimiento de Inspección (P-COEJC-CEIGE-037), que los informes aplicables según el tipo de inspección, se encuentren debidamente diligenciados, comprobando que corresponda al respectivo instructivo y que la redacción del objetivo, alcance, hallazgos, fortalezas, recomendaciones y conclusiones, sigan la estructura vigente, dejando como evidencia los informes firmados por quienes intervienen (informe o descripción de número de procesos inspeccionados, número de informes generados, tipo de inspección, unidad inspeccionada). En caso de no cumplir con la estructura del informe o fallas en la redacción; se solicita la devolución del documento para su corrección</v>
      </c>
      <c r="V12" s="25" t="str">
        <f t="shared" ref="V12:V75" si="1">IF(OR(W12="Preventivo",W12="Detectivo"),"Probabilidad",IF(W12="Correctivo","Impacto",""))</f>
        <v>Probabilidad</v>
      </c>
      <c r="W12" s="95" t="s">
        <v>75</v>
      </c>
      <c r="X12" s="95" t="s">
        <v>76</v>
      </c>
      <c r="Y12" s="26" t="str">
        <f t="shared" ref="Y12" si="2">IF(AND(W12="Preventivo",X12="Automático"),"50%",IF(AND(W12="Preventivo",X12="Manual"),"40%",IF(AND(W12="Detectivo",X12="Automático"),"40%",IF(AND(W12="Detectivo",X12="Manual"),"30%",IF(AND(W12="Correctivo",X12="Automático"),"35%",IF(AND(W12="Correctivo",X12="Manual"),"25%",""))))))</f>
        <v>40%</v>
      </c>
      <c r="Z12" s="95" t="s">
        <v>77</v>
      </c>
      <c r="AA12" s="95" t="s">
        <v>78</v>
      </c>
      <c r="AB12" s="95" t="s">
        <v>79</v>
      </c>
      <c r="AC12" s="27">
        <f>IFERROR(IF(AND(V11="Probabilidad",V12="Probabilidad"),(AE11-(+AE11*Y12)),IF(V12="Probabilidad",(K11-(+K11*Y12)),IF(V12="Impacto",AE11,""))),"")</f>
        <v>0.28799999999999998</v>
      </c>
      <c r="AD12" s="241"/>
      <c r="AE12" s="28">
        <f t="shared" ref="AE12" si="3">+AC12</f>
        <v>0.28799999999999998</v>
      </c>
      <c r="AF12" s="241"/>
      <c r="AG12" s="28">
        <f>IFERROR(IF(AND(V11="Impacto",V12="Impacto"),(AG11-(+AG11*Y12)),IF(V12="Impacto",(O11-(+O11*Y12)),IF(V12="Probabilidad",AG11,""))),"")</f>
        <v>0.8</v>
      </c>
      <c r="AH12" s="223"/>
      <c r="AI12" s="225"/>
      <c r="AJ12" s="29"/>
      <c r="AK12" s="97"/>
      <c r="AL12" s="93"/>
      <c r="AM12" s="93"/>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300.75" hidden="1" customHeight="1" x14ac:dyDescent="0.25">
      <c r="A13" s="208"/>
      <c r="B13" s="210"/>
      <c r="C13" s="213"/>
      <c r="D13" s="215"/>
      <c r="E13" s="215"/>
      <c r="F13" s="215"/>
      <c r="G13" s="232"/>
      <c r="H13" s="215"/>
      <c r="I13" s="227"/>
      <c r="J13" s="235"/>
      <c r="K13" s="237"/>
      <c r="L13" s="221"/>
      <c r="M13" s="221"/>
      <c r="N13" s="235"/>
      <c r="O13" s="237"/>
      <c r="P13" s="239"/>
      <c r="Q13" s="97" t="s">
        <v>181</v>
      </c>
      <c r="R13" s="93" t="s">
        <v>679</v>
      </c>
      <c r="S13" s="93" t="s">
        <v>677</v>
      </c>
      <c r="T13" s="93" t="s">
        <v>931</v>
      </c>
      <c r="U13" s="98" t="str">
        <f t="shared" si="0"/>
        <v>El Inspector Ejecutivo, los Inspectores Delegados que lideran los diferentes grupos de la Comisión Inspectora (Inspección General), el Jefe de Estado Mayor / Subdirector y el Oficial / Suboficial de control interno de las Unidades, verifican cada vez que finalice una inspección, de acuerdo con el procedimiento de Inspección (P-COEJC-CEIGE-037), que se evalúe el desempeño de los inspectores, de acuerdo con los criterios considerados en el cuestionario establecido para este efecto, el cual debe ser entregado al término de la fase de comunicación de resultados de las inspecciones, dejando como evidencia los cuestionarios diligenciados y establecidos (puede ser físico o preferiblemente digital) y el informe enviado por el lider de la comisión al evaluador del inspector para registro en el folio de vida. en caso de no realizarse la evaluación, se debe requerir al área de cualificación de inspectores que se realice la aplicación de la misma.</v>
      </c>
      <c r="V13" s="25" t="str">
        <f t="shared" si="1"/>
        <v>Probabilidad</v>
      </c>
      <c r="W13" s="95" t="s">
        <v>75</v>
      </c>
      <c r="X13" s="95" t="s">
        <v>76</v>
      </c>
      <c r="Y13" s="26" t="str">
        <f>IF(AND(W13="Preventivo",X13="Automático"),"50%",IF(AND(W13="Preventivo",X13="Manual"),"40%",IF(AND(W13="Detectivo",X13="Automático"),"40%",IF(AND(W13="Detectivo",X13="Manual"),"30%",IF(AND(W13="Correctivo",X13="Automático"),"35%",IF(AND(W13="Correctivo",X13="Manual"),"25%",""))))))</f>
        <v>40%</v>
      </c>
      <c r="Z13" s="95" t="s">
        <v>77</v>
      </c>
      <c r="AA13" s="95" t="s">
        <v>78</v>
      </c>
      <c r="AB13" s="95" t="s">
        <v>79</v>
      </c>
      <c r="AC13" s="27">
        <f>IFERROR(IF(AND(V11="Probabilidad",V12="Probabilidad",V13="Probabilidad"),(AE12-(+AE12*Y13)),IF(V13="Probabilidad",(K11-(+K11*Y13)),IF(V13="Impacto",AE12,""))),"")</f>
        <v>0.17279999999999998</v>
      </c>
      <c r="AD13" s="241"/>
      <c r="AE13" s="28">
        <f>+AC13</f>
        <v>0.17279999999999998</v>
      </c>
      <c r="AF13" s="241"/>
      <c r="AG13" s="28">
        <f>IFERROR(IF(AND(V11="Impacto",V12="Impacto",V13="Impacto"),(AG12-(+AG12*Y13)),IF(V13="Impacto",(O11-(+O11*Y13)),IF(V13="Probabilidad",AG12,""))),"")</f>
        <v>0.8</v>
      </c>
      <c r="AH13" s="223"/>
      <c r="AI13" s="225"/>
      <c r="AJ13" s="29"/>
      <c r="AK13" s="97"/>
      <c r="AL13" s="93"/>
      <c r="AM13" s="97"/>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273" hidden="1" customHeight="1" x14ac:dyDescent="0.25">
      <c r="A14" s="208"/>
      <c r="B14" s="210"/>
      <c r="C14" s="213"/>
      <c r="D14" s="215"/>
      <c r="E14" s="215"/>
      <c r="F14" s="215"/>
      <c r="G14" s="232"/>
      <c r="H14" s="215"/>
      <c r="I14" s="227"/>
      <c r="J14" s="235"/>
      <c r="K14" s="237"/>
      <c r="L14" s="221"/>
      <c r="M14" s="221"/>
      <c r="N14" s="235"/>
      <c r="O14" s="237"/>
      <c r="P14" s="239"/>
      <c r="Q14" s="97" t="s">
        <v>182</v>
      </c>
      <c r="R14" s="93" t="s">
        <v>680</v>
      </c>
      <c r="S14" s="93" t="s">
        <v>681</v>
      </c>
      <c r="T14" s="93" t="s">
        <v>932</v>
      </c>
      <c r="U14" s="98" t="str">
        <f t="shared" si="0"/>
        <v>El Inspector Ejecutivo, los Inspectores Delegados que lideran los diferentes grupos de la Comisión Inspectora (Inspección General), el Jefe de Estado Mayor / Subdirector y el Oficial / Suboficial de control interno de las Unidades verifican aleatoriamente cada vez que se realice una inspección, de acuerdo con el procedimiento de Inspección (P-COEJC-CEIGE-037), que los inspectores hayan preparado la inspección, contando con información relacionada con los objetivos, metas, resultados de indicadores, los riesgos identificados, los controles, hallazgos de entes de control, referente al área o proceso objeto asignado, dejando como evidencia los papeles de trabajo en el expediente físico o digital de la inspección realizada (informe del estado del expediente) y el acta de reunión preliminar de la comisión inspectora. en caso de no contar con la evidencia de la preparacion de la inspección, se deja constancia en la evaluación del inspector.</v>
      </c>
      <c r="V14" s="25" t="str">
        <f t="shared" si="1"/>
        <v>Probabilidad</v>
      </c>
      <c r="W14" s="95" t="s">
        <v>94</v>
      </c>
      <c r="X14" s="95" t="s">
        <v>76</v>
      </c>
      <c r="Y14" s="26" t="str">
        <f t="shared" ref="Y14" si="4">IF(AND(W14="Preventivo",X14="Automático"),"50%",IF(AND(W14="Preventivo",X14="Manual"),"40%",IF(AND(W14="Detectivo",X14="Automático"),"40%",IF(AND(W14="Detectivo",X14="Manual"),"30%",IF(AND(W14="Correctivo",X14="Automático"),"35%",IF(AND(W14="Correctivo",X14="Manual"),"25%",""))))))</f>
        <v>30%</v>
      </c>
      <c r="Z14" s="95" t="s">
        <v>77</v>
      </c>
      <c r="AA14" s="95" t="s">
        <v>78</v>
      </c>
      <c r="AB14" s="95" t="s">
        <v>79</v>
      </c>
      <c r="AC14" s="27">
        <f>IFERROR(IF(AND(V11="Probabilidad",V12="Probabilidad",V13="Probabilidad",V14="Probabilidad"),(AE13-(+AE13*Y14)),IF(V14="Probabilidad",(K11-(+K11*Y14)),IF(V14="Impacto",AE13,""))),"")</f>
        <v>0.12095999999999998</v>
      </c>
      <c r="AD14" s="241"/>
      <c r="AE14" s="28">
        <f t="shared" ref="AE14:AE21" si="5">+AC14</f>
        <v>0.12095999999999998</v>
      </c>
      <c r="AF14" s="241"/>
      <c r="AG14" s="28">
        <f>IFERROR(IF(AND(V11="Impacto",V12="Impacto",V13="Impacto",V14="Impacto"),(AG13-(+AG13*Y14)),IF(V14="Impacto",(O11-(+O11*Y14)),IF(V14="Probabilidad",AG13,""))),"")</f>
        <v>0.8</v>
      </c>
      <c r="AH14" s="223"/>
      <c r="AI14" s="225"/>
      <c r="AJ14" s="29"/>
      <c r="AK14" s="97"/>
      <c r="AL14" s="93"/>
      <c r="AM14" s="97"/>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265.5" hidden="1" customHeight="1" x14ac:dyDescent="0.25">
      <c r="A15" s="208"/>
      <c r="B15" s="210"/>
      <c r="C15" s="213"/>
      <c r="D15" s="215"/>
      <c r="E15" s="215"/>
      <c r="F15" s="215"/>
      <c r="G15" s="232"/>
      <c r="H15" s="215"/>
      <c r="I15" s="227"/>
      <c r="J15" s="235"/>
      <c r="K15" s="237"/>
      <c r="L15" s="221"/>
      <c r="M15" s="221"/>
      <c r="N15" s="235"/>
      <c r="O15" s="237"/>
      <c r="P15" s="239"/>
      <c r="Q15" s="97" t="s">
        <v>183</v>
      </c>
      <c r="R15" s="93" t="s">
        <v>682</v>
      </c>
      <c r="S15" s="93" t="s">
        <v>683</v>
      </c>
      <c r="T15" s="93" t="s">
        <v>684</v>
      </c>
      <c r="U15" s="98" t="str">
        <f t="shared" si="0"/>
        <v>Los miembros del Subcomité Central de Coordinación de Control Interno,  validan cada vez que se presenten diferencias con los resultados de las inspecciones, de acuerdo con la  Resolución EJC No. 7722 de 2021, que en la reunión del Subcomité se tomen decisiones que resuelvan estas situaciones, siempre que se haya surtido el conducto regular ante la Inspección General del Ejército, de manera previa a la entrega del informe final de inspección, dejando como evidencia un acta de reunión de dicho Subcomité con las decisiones tomadas.
En caso de no realizarse la reunión, se solicitará la reunión con el Comandante del Ejército.
Nota: no aplica para las unidades del nivel División / Brigada y equivalentes.</v>
      </c>
      <c r="V15" s="25" t="str">
        <f t="shared" si="1"/>
        <v>Impacto</v>
      </c>
      <c r="W15" s="95" t="s">
        <v>177</v>
      </c>
      <c r="X15" s="95" t="s">
        <v>76</v>
      </c>
      <c r="Y15" s="26" t="str">
        <f>IF(AND(W15="Preventivo",X15="Automático"),"50%",IF(AND(W15="Preventivo",X15="Manual"),"40%",IF(AND(W15="Detectivo",X15="Automático"),"40%",IF(AND(W15="Detectivo",X15="Manual"),"30%",IF(AND(W15="Correctivo",X15="Automático"),"35%",IF(AND(W15="Correctivo",X15="Manual"),"25%",""))))))</f>
        <v>25%</v>
      </c>
      <c r="Z15" s="95" t="s">
        <v>77</v>
      </c>
      <c r="AA15" s="95" t="s">
        <v>78</v>
      </c>
      <c r="AB15" s="95" t="s">
        <v>79</v>
      </c>
      <c r="AC15" s="27">
        <f>IFERROR(IF(AND(V11="Probabilidad",V12="Probabilidad",V13="Probabilidad",V14="Probabilidad",V15="Probabilidad"),(AE14-(+AE14*Y15)),IF(V15="Probabilidad",(K10-(+K10*Y15)),IF(V15="Impacto",AE14,""))),"")</f>
        <v>0.12095999999999998</v>
      </c>
      <c r="AD15" s="241"/>
      <c r="AE15" s="28">
        <f t="shared" si="5"/>
        <v>0.12095999999999998</v>
      </c>
      <c r="AF15" s="241"/>
      <c r="AG15" s="28">
        <f>IFERROR(IF(AND(V10="Impacto",V11="Impacto",V12="Impacto",V13="Impacto",V15="Impacto"),(AG13-(+AG13*Y15)),IF(V15="Impacto",(O10-(+O10*Y15)),IF(V15="Probabilidad",AG13,""))),"")</f>
        <v>0</v>
      </c>
      <c r="AH15" s="223"/>
      <c r="AI15" s="225"/>
      <c r="AJ15" s="29"/>
      <c r="AK15" s="97"/>
      <c r="AL15" s="93"/>
      <c r="AM15" s="97"/>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97"/>
      <c r="R16" s="97"/>
      <c r="S16" s="97"/>
      <c r="T16" s="97"/>
      <c r="U16" s="98" t="str">
        <f t="shared" si="0"/>
        <v xml:space="preserve">  </v>
      </c>
      <c r="V16" s="25" t="str">
        <f t="shared" si="1"/>
        <v/>
      </c>
      <c r="W16" s="95"/>
      <c r="X16" s="95"/>
      <c r="Y16" s="26" t="str">
        <f>IF(AND(W16="Preventivo",X16="Automático"),"50%",IF(AND(W16="Preventivo",X16="Manual"),"40%",IF(AND(W16="Detectivo",X16="Automático"),"40%",IF(AND(W16="Detectivo",X16="Manual"),"30%",IF(AND(W16="Correctivo",X16="Automático"),"35%",IF(AND(W16="Correctivo",X16="Manual"),"25%",""))))))</f>
        <v/>
      </c>
      <c r="Z16" s="95"/>
      <c r="AA16" s="95"/>
      <c r="AB16" s="95"/>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97"/>
      <c r="AL16" s="93"/>
      <c r="AM16" s="97"/>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97"/>
      <c r="R17" s="97"/>
      <c r="S17" s="97"/>
      <c r="T17" s="97"/>
      <c r="U17" s="98" t="str">
        <f t="shared" si="0"/>
        <v xml:space="preserve">  </v>
      </c>
      <c r="V17" s="25" t="str">
        <f t="shared" si="1"/>
        <v/>
      </c>
      <c r="W17" s="95"/>
      <c r="X17" s="95"/>
      <c r="Y17" s="26" t="str">
        <f>IF(AND(W17="Preventivo",X17="Automático"),"50%",IF(AND(W17="Preventivo",X17="Manual"),"40%",IF(AND(W17="Detectivo",X17="Automático"),"40%",IF(AND(W17="Detectivo",X17="Manual"),"30%",IF(AND(W17="Correctivo",X17="Automático"),"35%",IF(AND(W17="Correctivo",X17="Manual"),"25%",""))))))</f>
        <v/>
      </c>
      <c r="Z17" s="95"/>
      <c r="AA17" s="95"/>
      <c r="AB17" s="95"/>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97"/>
      <c r="AL17" s="93"/>
      <c r="AM17" s="97"/>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208" t="s">
        <v>83</v>
      </c>
      <c r="B18" s="210"/>
      <c r="C18" s="213" t="s">
        <v>95</v>
      </c>
      <c r="D18" s="215" t="s">
        <v>71</v>
      </c>
      <c r="E18" s="215" t="s">
        <v>933</v>
      </c>
      <c r="F18" s="215" t="s">
        <v>685</v>
      </c>
      <c r="G18" s="232" t="str">
        <f t="shared" ref="G18" si="6">+CONCATENATE(D18," ",E18," ",F18)</f>
        <v>Posibilidad de Afectación Reputacional por procesos sancionatorios de la Contraloria General de la República (CGR) debido a la inefectividad del seguimiento al plan de mejoramiento institucional y/o a la respuesta inoportuna de los requerimientos</v>
      </c>
      <c r="H18" s="215" t="s">
        <v>103</v>
      </c>
      <c r="I18" s="226">
        <v>500</v>
      </c>
      <c r="J18" s="235" t="str">
        <f>IF(I18&lt;=0,"",IF(I18&lt;=3,"Muy Baja",IF(I18&lt;=34,"Baja",IF(I18&lt;=600,"Media",IF(I18&lt;=6000,"Alta","Muy Alta")))))</f>
        <v>Media</v>
      </c>
      <c r="K18" s="237">
        <f>IF(J18="","",IF(J18="Muy Baja",0.2,IF(J18="Baja",0.4,IF(J18="Media",0.6,IF(J18="Alta",0.8,IF(J18="Muy Alta",1,))))))</f>
        <v>0.6</v>
      </c>
      <c r="L18" s="221" t="s">
        <v>250</v>
      </c>
      <c r="M18" s="221" t="str">
        <f>IF(NOT(ISERROR(MATCH(L18,'[16]Tabla Impacto'!$B$221:$B$223,0))),'[16]Tabla Impacto'!$F$223,L18)</f>
        <v xml:space="preserve">     El riesgo afecta la imagen de  la entidad con efecto publicitario sostenido a nivel de sector administrativo, nivel departamental o municipal</v>
      </c>
      <c r="N18" s="235" t="str">
        <f>IF(OR(M18='[16]Tabla Impacto'!$C$11,M18='[16]Tabla Impacto'!$D$11),"Leve",IF(OR(M18='[16]Tabla Impacto'!$C$12,M18='[16]Tabla Impacto'!$D$12),"Menor",IF(OR(M18='[16]Tabla Impacto'!$C$13,M18='[16]Tabla Impacto'!$D$13),"Moderado",IF(OR(M18='[16]Tabla Impacto'!$C$14,M18='[16]Tabla Impacto'!$D$14),"Mayor",IF(OR(M18='[16]Tabla Impacto'!$C$15,M18='[16]Tabla Impacto'!$D$15),"Catastrófico","")))))</f>
        <v>Mayor</v>
      </c>
      <c r="O18" s="237">
        <f>IF(N18="","",IF(N18="Leve",0.2,IF(N18="Menor",0.4,IF(N18="Moderado",0.6,IF(N18="Mayor",0.8,IF(N18="Catastrófico",1,))))))</f>
        <v>0.8</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97">
        <v>1</v>
      </c>
      <c r="R18" s="41" t="s">
        <v>686</v>
      </c>
      <c r="S18" s="104" t="s">
        <v>687</v>
      </c>
      <c r="T18" s="104" t="s">
        <v>688</v>
      </c>
      <c r="U18" s="98" t="str">
        <f>+CONCATENATE(R18," ",S18," ",T18)</f>
        <v>El Inspector Delegado Entes Externos verifica semestralmente el seguimiento al plan de mejoramiento institucional emitido por la CGR. presentando como evidencia el Certificado de cargue en  la plataforma (SIRECI) de la CGR. En caso de no presentar el certificado, se solicitará al jefe de área de planeación el documento requerido</v>
      </c>
      <c r="V18" s="25" t="str">
        <f t="shared" si="1"/>
        <v>Probabilidad</v>
      </c>
      <c r="W18" s="95" t="s">
        <v>94</v>
      </c>
      <c r="X18" s="95" t="s">
        <v>76</v>
      </c>
      <c r="Y18" s="26" t="str">
        <f>IF(AND(W18="Preventivo",X18="Automático"),"50%",IF(AND(W18="Preventivo",X18="Manual"),"40%",IF(AND(W18="Detectivo",X18="Automático"),"40%",IF(AND(W18="Detectivo",X18="Manual"),"30%",IF(AND(W18="Correctivo",X18="Automático"),"35%",IF(AND(W18="Correctivo",X18="Manual"),"25%",""))))))</f>
        <v>30%</v>
      </c>
      <c r="Z18" s="95" t="s">
        <v>77</v>
      </c>
      <c r="AA18" s="95" t="s">
        <v>78</v>
      </c>
      <c r="AB18" s="95" t="s">
        <v>79</v>
      </c>
      <c r="AC18" s="27">
        <f>IFERROR(IF(V18="Probabilidad",(K18-(+K18*Y18)),IF(V18="Impacto",K18,"")),"")</f>
        <v>0.42</v>
      </c>
      <c r="AD18" s="241" t="str">
        <f>IFERROR(LOOKUP(LOOKUP(2,1/(AC18:AC24&lt;&gt;""),AC18:AC24),'[16]Opciones Tratamiento'!$I$2:$I$6,'[16]Opciones Tratamiento'!$J$2:$J$6),"")</f>
        <v>Muy Baja</v>
      </c>
      <c r="AE18" s="26">
        <f t="shared" si="5"/>
        <v>0.42</v>
      </c>
      <c r="AF18" s="241" t="str">
        <f>IFERROR(LOOKUP(LOOKUP(2,1/(AG18:AG24&lt;&gt;""),AG18:AG24),'[16]Opciones Tratamiento'!L2:M6),"")</f>
        <v>Mayor</v>
      </c>
      <c r="AG18" s="28">
        <f>IFERROR(IF(V18="Impacto",(O18-(+O18*Y18)),IF(V18="Probabilidad",O18,"")),"")</f>
        <v>0.8</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Alto</v>
      </c>
      <c r="AI18" s="225" t="s">
        <v>93</v>
      </c>
      <c r="AJ18" s="29"/>
      <c r="AK18" s="97"/>
      <c r="AL18" s="93"/>
      <c r="AM18" s="97"/>
      <c r="AN18" s="29"/>
      <c r="AO18" s="227"/>
      <c r="AP18" s="230" t="s">
        <v>934</v>
      </c>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97">
        <v>2</v>
      </c>
      <c r="R19" s="93" t="s">
        <v>686</v>
      </c>
      <c r="S19" s="93" t="s">
        <v>689</v>
      </c>
      <c r="T19" s="93" t="s">
        <v>690</v>
      </c>
      <c r="U19" s="98" t="str">
        <f>+CONCATENATE(R19," ",S19," ",T19)</f>
        <v>El Inspector Delegado Entes Externos verifica trimestralmente el seguimiento y la respuesta a  los requerimientos realizados por la CGR. Documentando la evidencia de la revisión mediante archivo de respuestas digitales (email) emitidas a la CGR. en caso de no presentarse seguimientos se requerirá al jefe de entes externos los presente.</v>
      </c>
      <c r="V19" s="25" t="str">
        <f t="shared" si="1"/>
        <v>Probabilidad</v>
      </c>
      <c r="W19" s="95" t="s">
        <v>94</v>
      </c>
      <c r="X19" s="95" t="s">
        <v>76</v>
      </c>
      <c r="Y19" s="26" t="str">
        <f t="shared" ref="Y19" si="7">IF(AND(W19="Preventivo",X19="Automático"),"50%",IF(AND(W19="Preventivo",X19="Manual"),"40%",IF(AND(W19="Detectivo",X19="Automático"),"40%",IF(AND(W19="Detectivo",X19="Manual"),"30%",IF(AND(W19="Correctivo",X19="Automático"),"35%",IF(AND(W19="Correctivo",X19="Manual"),"25%",""))))))</f>
        <v>30%</v>
      </c>
      <c r="Z19" s="95" t="s">
        <v>77</v>
      </c>
      <c r="AA19" s="95" t="s">
        <v>78</v>
      </c>
      <c r="AB19" s="95" t="s">
        <v>79</v>
      </c>
      <c r="AC19" s="27">
        <f>IFERROR(IF(AND(V18="Probabilidad",V19="Probabilidad"),(AE18-(+AE18*Y19)),IF(V19="Probabilidad",(K18-(+K18*Y19)),IF(V19="Impacto",AE18,""))),"")</f>
        <v>0.29399999999999998</v>
      </c>
      <c r="AD19" s="241"/>
      <c r="AE19" s="26">
        <f t="shared" si="5"/>
        <v>0.29399999999999998</v>
      </c>
      <c r="AF19" s="241"/>
      <c r="AG19" s="28">
        <f>IFERROR(IF(AND(V18="Impacto",V19="Impacto"),(AG18-(+AG18*Y19)),IF(V19="Impacto",(O18-(+O18*Y19)),IF(V19="Probabilidad",AG18,""))),"")</f>
        <v>0.8</v>
      </c>
      <c r="AH19" s="223"/>
      <c r="AI19" s="225"/>
      <c r="AJ19" s="29"/>
      <c r="AK19" s="97"/>
      <c r="AL19" s="93"/>
      <c r="AM19" s="97"/>
      <c r="AN19" s="29"/>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244.5" hidden="1" customHeight="1" x14ac:dyDescent="0.25">
      <c r="A20" s="208"/>
      <c r="B20" s="210"/>
      <c r="C20" s="213"/>
      <c r="D20" s="215"/>
      <c r="E20" s="215"/>
      <c r="F20" s="215"/>
      <c r="G20" s="232"/>
      <c r="H20" s="215"/>
      <c r="I20" s="227"/>
      <c r="J20" s="235"/>
      <c r="K20" s="237"/>
      <c r="L20" s="221"/>
      <c r="M20" s="221"/>
      <c r="N20" s="235"/>
      <c r="O20" s="237"/>
      <c r="P20" s="239"/>
      <c r="Q20" s="97">
        <v>3</v>
      </c>
      <c r="R20" s="93" t="s">
        <v>691</v>
      </c>
      <c r="S20" s="93" t="s">
        <v>935</v>
      </c>
      <c r="T20" s="93" t="s">
        <v>692</v>
      </c>
      <c r="U20" s="98" t="str">
        <f t="shared" ref="U20:U24" si="8">+CONCATENATE(R20," ",S20," ",T20)</f>
        <v xml:space="preserve">Los Inspectores Delegados que lideran los diferentes grupos de la Comisión Inspectora, verifican los hallazgos registrados por la CGR cada vez que se realiza una inspeccion para la Unidad a Inspeccionar realizando informes detallados que documenten y analicen los hallazgos identificados durante la inspección, los cuales deben ser comparados o informados a la sección de entes externos, con el fin de comprobar el estado de coincidencia de los mismos, se deja como evidencia el reporte del estado de hallazgos totales de la unidad. En caso de no coincidir o presentar la información para comparación se ordena a los inspectores el reporte de dichas novedades. </v>
      </c>
      <c r="V20" s="25" t="str">
        <f t="shared" si="1"/>
        <v>Probabilidad</v>
      </c>
      <c r="W20" s="95" t="s">
        <v>94</v>
      </c>
      <c r="X20" s="95" t="s">
        <v>76</v>
      </c>
      <c r="Y20" s="26" t="str">
        <f>IF(AND(W20="Preventivo",X20="Automático"),"50%",IF(AND(W20="Preventivo",X20="Manual"),"40%",IF(AND(W20="Detectivo",X20="Automático"),"40%",IF(AND(W20="Detectivo",X20="Manual"),"30%",IF(AND(W20="Correctivo",X20="Automático"),"35%",IF(AND(W20="Correctivo",X20="Manual"),"25%",""))))))</f>
        <v>30%</v>
      </c>
      <c r="Z20" s="95" t="s">
        <v>77</v>
      </c>
      <c r="AA20" s="95" t="s">
        <v>78</v>
      </c>
      <c r="AB20" s="95" t="s">
        <v>79</v>
      </c>
      <c r="AC20" s="27">
        <f t="shared" ref="AC20:AC24" si="9">IFERROR(IF(AND(V19="Probabilidad",V20="Probabilidad"),(AE19-(+AE19*Y20)),IF(V20="Probabilidad",(K19-(+K19*Y20)),IF(V20="Impacto",AE19,""))),"")</f>
        <v>0.20579999999999998</v>
      </c>
      <c r="AD20" s="241"/>
      <c r="AE20" s="26">
        <f t="shared" si="5"/>
        <v>0.20579999999999998</v>
      </c>
      <c r="AF20" s="241"/>
      <c r="AG20" s="28">
        <f>IFERROR(IF(AND(V18="Impacto",V19="Impacto",V20="Impacto"),(AG19-(+AG19*Y20)),IF(V20="Impacto",(O18-(+O18*Y20)),IF(V20="Probabilidad",AG19,""))),"")</f>
        <v>0.8</v>
      </c>
      <c r="AH20" s="223"/>
      <c r="AI20" s="225"/>
      <c r="AJ20" s="29"/>
      <c r="AK20" s="97"/>
      <c r="AL20" s="93"/>
      <c r="AM20" s="97"/>
      <c r="AN20" s="29"/>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67.25" hidden="1" customHeight="1" x14ac:dyDescent="0.25">
      <c r="A21" s="208"/>
      <c r="B21" s="210"/>
      <c r="C21" s="213"/>
      <c r="D21" s="215"/>
      <c r="E21" s="215"/>
      <c r="F21" s="215"/>
      <c r="G21" s="232"/>
      <c r="H21" s="215"/>
      <c r="I21" s="227"/>
      <c r="J21" s="235"/>
      <c r="K21" s="237"/>
      <c r="L21" s="221"/>
      <c r="M21" s="221"/>
      <c r="N21" s="235"/>
      <c r="O21" s="237"/>
      <c r="P21" s="239"/>
      <c r="Q21" s="97">
        <v>4</v>
      </c>
      <c r="R21" s="93" t="s">
        <v>693</v>
      </c>
      <c r="S21" s="93" t="s">
        <v>694</v>
      </c>
      <c r="T21" s="93" t="s">
        <v>695</v>
      </c>
      <c r="U21" s="98" t="str">
        <f t="shared" si="8"/>
        <v xml:space="preserve">Comandantes DIV / El Jefe de Estado Mayor / Directores CENAC / Subdirector y el Oficial / Suboficial de control interno o equivalentes de las Unidades, Verifican, según la periodicidad establecida en el plan de mejoramiento suscrito por la Contraloría General de la República (CGR) los hallazgos de las Unidades a su cargo.  se deja como evidencia la elaboración de un informe detallado de seguimiento o avance % a las tareas programadas por la CGR, en caso de no ser presentado el avance y estado de los seguimientos se solicitará el informe al oficial responsable de la información </v>
      </c>
      <c r="V21" s="25" t="str">
        <f t="shared" si="1"/>
        <v>Probabilidad</v>
      </c>
      <c r="W21" s="95" t="s">
        <v>94</v>
      </c>
      <c r="X21" s="95" t="s">
        <v>76</v>
      </c>
      <c r="Y21" s="26" t="str">
        <f t="shared" ref="Y21" si="10">IF(AND(W21="Preventivo",X21="Automático"),"50%",IF(AND(W21="Preventivo",X21="Manual"),"40%",IF(AND(W21="Detectivo",X21="Automático"),"40%",IF(AND(W21="Detectivo",X21="Manual"),"30%",IF(AND(W21="Correctivo",X21="Automático"),"35%",IF(AND(W21="Correctivo",X21="Manual"),"25%",""))))))</f>
        <v>30%</v>
      </c>
      <c r="Z21" s="95" t="s">
        <v>77</v>
      </c>
      <c r="AA21" s="95" t="s">
        <v>78</v>
      </c>
      <c r="AB21" s="95" t="s">
        <v>79</v>
      </c>
      <c r="AC21" s="27">
        <f t="shared" si="9"/>
        <v>0.14405999999999999</v>
      </c>
      <c r="AD21" s="241"/>
      <c r="AE21" s="26">
        <f t="shared" si="5"/>
        <v>0.14405999999999999</v>
      </c>
      <c r="AF21" s="241"/>
      <c r="AG21" s="28">
        <f>IFERROR(IF(AND(V18="Impacto",V19="Impacto",V20="Impacto",V21="Impacto"),(AG20-(+AG20*Y21)),IF(V21="Impacto",(O18-(+O18*Y21)),IF(V21="Probabilidad",AG20,""))),"")</f>
        <v>0.8</v>
      </c>
      <c r="AH21" s="223"/>
      <c r="AI21" s="225"/>
      <c r="AJ21" s="29"/>
      <c r="AK21" s="97"/>
      <c r="AL21" s="93"/>
      <c r="AM21" s="97"/>
      <c r="AN21" s="29"/>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97"/>
      <c r="R22" s="97"/>
      <c r="S22" s="97"/>
      <c r="T22" s="97"/>
      <c r="U22" s="98" t="str">
        <f t="shared" si="8"/>
        <v xml:space="preserve">  </v>
      </c>
      <c r="V22" s="25" t="str">
        <f t="shared" si="1"/>
        <v/>
      </c>
      <c r="W22" s="95"/>
      <c r="X22" s="95"/>
      <c r="Y22" s="26" t="str">
        <f>IF(AND(W22="Preventivo",X22="Automático"),"50%",IF(AND(W22="Preventivo",X22="Manual"),"40%",IF(AND(W22="Detectivo",X22="Automático"),"40%",IF(AND(W22="Detectivo",X22="Manual"),"30%",IF(AND(W22="Correctivo",X22="Automático"),"35%",IF(AND(W22="Correctivo",X22="Manual"),"25%",""))))))</f>
        <v/>
      </c>
      <c r="Z22" s="95"/>
      <c r="AA22" s="95"/>
      <c r="AB22" s="95"/>
      <c r="AC22" s="27" t="str">
        <f t="shared" si="9"/>
        <v/>
      </c>
      <c r="AD22" s="241"/>
      <c r="AE22" s="26" t="str">
        <f>+AC22</f>
        <v/>
      </c>
      <c r="AF22" s="241"/>
      <c r="AG22" s="28" t="str">
        <f>IFERROR(IF(AND(V16="Impacto",V17="Impacto",V18="Impacto",V19="Impacto",V22="Impacto"),(AG19-(+AG19*Y22)),IF(V22="Impacto",(O16-(+O16*Y22)),IF(V22="Probabilidad",AG19,""))),"")</f>
        <v/>
      </c>
      <c r="AH22" s="223"/>
      <c r="AI22" s="225"/>
      <c r="AJ22" s="29"/>
      <c r="AK22" s="97"/>
      <c r="AL22" s="93"/>
      <c r="AM22" s="97"/>
      <c r="AN22" s="29"/>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97"/>
      <c r="R23" s="97"/>
      <c r="S23" s="97"/>
      <c r="T23" s="97"/>
      <c r="U23" s="98" t="str">
        <f t="shared" si="8"/>
        <v xml:space="preserve">  </v>
      </c>
      <c r="V23" s="25" t="str">
        <f t="shared" si="1"/>
        <v/>
      </c>
      <c r="W23" s="95"/>
      <c r="X23" s="95"/>
      <c r="Y23" s="26" t="str">
        <f>IF(AND(W23="Preventivo",X23="Automático"),"50%",IF(AND(W23="Preventivo",X23="Manual"),"40%",IF(AND(W23="Detectivo",X23="Automático"),"40%",IF(AND(W23="Detectivo",X23="Manual"),"30%",IF(AND(W23="Correctivo",X23="Automático"),"35%",IF(AND(W23="Correctivo",X23="Manual"),"25%",""))))))</f>
        <v/>
      </c>
      <c r="Z23" s="95"/>
      <c r="AA23" s="95"/>
      <c r="AB23" s="95"/>
      <c r="AC23" s="27" t="str">
        <f t="shared" si="9"/>
        <v/>
      </c>
      <c r="AD23" s="241"/>
      <c r="AE23" s="26" t="str">
        <f>+AC23</f>
        <v/>
      </c>
      <c r="AF23" s="241"/>
      <c r="AG23" s="28" t="str">
        <f>IFERROR(IF(AND(V17="Impacto",V18="Impacto",V19="Impacto",V20="Impacto",V23="Impacto"),(AG20-(+AG20*Y23)),IF(V23="Impacto",(O17-(+O17*Y23)),IF(V23="Probabilidad",AG20,""))),"")</f>
        <v/>
      </c>
      <c r="AH23" s="223"/>
      <c r="AI23" s="225"/>
      <c r="AJ23" s="29"/>
      <c r="AK23" s="97"/>
      <c r="AL23" s="93"/>
      <c r="AM23" s="97"/>
      <c r="AN23" s="29"/>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97"/>
      <c r="R24" s="97"/>
      <c r="S24" s="97"/>
      <c r="T24" s="97"/>
      <c r="U24" s="98" t="str">
        <f t="shared" si="8"/>
        <v xml:space="preserve">  </v>
      </c>
      <c r="V24" s="25" t="str">
        <f t="shared" si="1"/>
        <v/>
      </c>
      <c r="W24" s="95"/>
      <c r="X24" s="95"/>
      <c r="Y24" s="26" t="str">
        <f>IF(AND(W24="Preventivo",X24="Automático"),"50%",IF(AND(W24="Preventivo",X24="Manual"),"40%",IF(AND(W24="Detectivo",X24="Automático"),"40%",IF(AND(W24="Detectivo",X24="Manual"),"30%",IF(AND(W24="Correctivo",X24="Automático"),"35%",IF(AND(W24="Correctivo",X24="Manual"),"25%",""))))))</f>
        <v/>
      </c>
      <c r="Z24" s="95"/>
      <c r="AA24" s="95"/>
      <c r="AB24" s="95"/>
      <c r="AC24" s="27" t="str">
        <f t="shared" si="9"/>
        <v/>
      </c>
      <c r="AD24" s="241"/>
      <c r="AE24" s="26" t="str">
        <f>+AC24</f>
        <v/>
      </c>
      <c r="AF24" s="241"/>
      <c r="AG24" s="28" t="str">
        <f>IFERROR(IF(AND(V18="Impacto",V19="Impacto",V20="Impacto",V21="Impacto",V24="Impacto"),(AG21-(+AG21*Y24)),IF(V24="Impacto",(O18-(+O18*Y24)),IF(V24="Probabilidad",AG21,""))),"")</f>
        <v/>
      </c>
      <c r="AH24" s="223"/>
      <c r="AI24" s="225"/>
      <c r="AJ24" s="29"/>
      <c r="AK24" s="97"/>
      <c r="AL24" s="93"/>
      <c r="AM24" s="97"/>
      <c r="AN24" s="29"/>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50" customHeight="1" x14ac:dyDescent="0.25">
      <c r="A25" s="208" t="s">
        <v>84</v>
      </c>
      <c r="B25" s="210"/>
      <c r="C25" s="213" t="s">
        <v>95</v>
      </c>
      <c r="D25" s="215" t="s">
        <v>109</v>
      </c>
      <c r="E25" s="215" t="s">
        <v>110</v>
      </c>
      <c r="F25" s="215" t="s">
        <v>172</v>
      </c>
      <c r="G25" s="232" t="str">
        <f t="shared" ref="G25" si="11">+CONCATENATE(D25," ",E25," ",F25)</f>
        <v>Posibilidad de Afectación Reputacional y Económica por la desactualización de la normatividad de los procesos, procedimientos, formatos y/o directivas, en la elaboración de documentos bajo los lineamientos emitidos por el Ejército Nacional</v>
      </c>
      <c r="H25" s="215" t="s">
        <v>73</v>
      </c>
      <c r="I25" s="227">
        <v>3</v>
      </c>
      <c r="J25" s="235" t="str">
        <f>IF(I25&lt;=0,"",IF(I25&lt;=3,"Muy Baja",IF(I25&lt;=34,"Baja",IF(I25&lt;=600,"Media",IF(I25&lt;=6000,"Alta","Muy Alta")))))</f>
        <v>Muy Baja</v>
      </c>
      <c r="K25" s="237">
        <f>IF(J25="","",IF(J25="Muy Baja",0.2,IF(J25="Baja",0.4,IF(J25="Media",0.6,IF(J25="Alta",0.8,IF(J25="Muy Alta",1,))))))</f>
        <v>0.2</v>
      </c>
      <c r="L25" s="221" t="s">
        <v>930</v>
      </c>
      <c r="M25" s="221" t="str">
        <f>IF(NOT(ISERROR(MATCH(L25,'[16]Tabla Impacto'!$B$221:$B$223,0))),'[16]Tabla Impacto'!$F$223,L25)</f>
        <v xml:space="preserve">     El riesgo afecta la imagen de la entidad internamente, de conocimiento general, nivel interno, de junta directiva y accionistas y/o de provedores</v>
      </c>
      <c r="N25" s="235" t="str">
        <f>IF(OR(M25='[16]Tabla Impacto'!$C$11,M25='[16]Tabla Impacto'!$D$11),"Leve",IF(OR(M25='[16]Tabla Impacto'!$C$12,M25='[16]Tabla Impacto'!$D$12),"Menor",IF(OR(M25='[16]Tabla Impacto'!$C$13,M25='[16]Tabla Impacto'!$D$13),"Moderado",IF(OR(M25='[16]Tabla Impacto'!$C$14,M25='[16]Tabla Impacto'!$D$14),"Mayor",IF(OR(M25='[16]Tabla Impacto'!$C$15,M25='[16]Tabla Impacto'!$D$15),"Catastrófico","")))))</f>
        <v>Menor</v>
      </c>
      <c r="O25" s="237">
        <f>IF(N25="","",IF(N25="Leve",0.2,IF(N25="Menor",0.4,IF(N25="Moderado",0.6,IF(N25="Mayor",0.8,IF(N25="Catastrófico",1,))))))</f>
        <v>0.4</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Bajo</v>
      </c>
      <c r="Q25" s="97">
        <v>1</v>
      </c>
      <c r="R25" s="93" t="s">
        <v>696</v>
      </c>
      <c r="S25" s="93" t="s">
        <v>697</v>
      </c>
      <c r="T25" s="93" t="s">
        <v>698</v>
      </c>
      <c r="U25" s="98" t="str">
        <f>+CONCATENATE(R25," ",S25," ",T25)</f>
        <v>El Inspector General del Ejército, cada vez que se realice actualización de las normas internas referente a la evaluación independiente, de acuerdo con las capacidades establecidas en la TOE No. 2 01 10 20, desarrolla los roles asignados en las normas vigentes a las oficinas de control interno, relacionados con: liderazgo estratégico; enfoque hacia la prevención; evaluación de la gestión del riesgo; evaluación y seguimiento; relación con entes externos de control, a fin de generar el fortalecimiento de la Inspección General del Ejército, dejando como evidencia los documentos de autorregulación de su competencia (Reglamento de inspecciones, Directiva "lineamientos para el desarrollo de inspecciones", proceso, procedimiento y formatos de inspección)</v>
      </c>
      <c r="V25" s="25" t="str">
        <f t="shared" si="1"/>
        <v>Probabilidad</v>
      </c>
      <c r="W25" s="95" t="s">
        <v>75</v>
      </c>
      <c r="X25" s="95" t="s">
        <v>178</v>
      </c>
      <c r="Y25" s="26" t="str">
        <f>IF(AND(W25="Preventivo",X25="Automático"),"50%",IF(AND(W25="Preventivo",X25="Manual"),"40%",IF(AND(W25="Detectivo",X25="Automático"),"40%",IF(AND(W25="Detectivo",X25="Manual"),"30%",IF(AND(W25="Correctivo",X25="Automático"),"35%",IF(AND(W25="Correctivo",X25="Manual"),"25%",""))))))</f>
        <v>50%</v>
      </c>
      <c r="Z25" s="95" t="s">
        <v>77</v>
      </c>
      <c r="AA25" s="95" t="s">
        <v>78</v>
      </c>
      <c r="AB25" s="95" t="s">
        <v>79</v>
      </c>
      <c r="AC25" s="27">
        <f>IFERROR(IF(V25="Probabilidad",(K25-(+K25*Y25)),IF(V25="Impacto",K25,"")),"")</f>
        <v>0.1</v>
      </c>
      <c r="AD25" s="241" t="str">
        <f>IFERROR(LOOKUP(LOOKUP(2,1/(AC25:AC31&lt;&gt;""),AC25:AC31),'[16]Opciones Tratamiento'!$I$2:$I$6,'[16]Opciones Tratamiento'!$J$2:$J$6),"")</f>
        <v>Muy Baja</v>
      </c>
      <c r="AE25" s="26">
        <f>+AC25</f>
        <v>0.1</v>
      </c>
      <c r="AF25" s="241" t="str">
        <f>IFERROR(LOOKUP(LOOKUP(2,1/(AG25:AG31&lt;&gt;""),AG25:AG31),'[16]Opciones Tratamiento'!L2:M6),"")</f>
        <v>Menor</v>
      </c>
      <c r="AG25" s="28">
        <f>IFERROR(IF(V25="Impacto",(O25-(+O25*Y25)),IF(V25="Probabilidad",O25,"")),"")</f>
        <v>0.4</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Bajo</v>
      </c>
      <c r="AI25" s="225" t="s">
        <v>80</v>
      </c>
      <c r="AJ25" s="29"/>
      <c r="AK25" s="97"/>
      <c r="AL25" s="93" t="s">
        <v>699</v>
      </c>
      <c r="AM25" s="97"/>
      <c r="AN25" s="29"/>
      <c r="AO25" s="227" t="s">
        <v>81</v>
      </c>
      <c r="AP25" s="230" t="s">
        <v>675</v>
      </c>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customHeight="1" x14ac:dyDescent="0.25">
      <c r="A26" s="208"/>
      <c r="B26" s="210"/>
      <c r="C26" s="213"/>
      <c r="D26" s="215"/>
      <c r="E26" s="215"/>
      <c r="F26" s="215"/>
      <c r="G26" s="232"/>
      <c r="H26" s="215"/>
      <c r="I26" s="227"/>
      <c r="J26" s="235"/>
      <c r="K26" s="237"/>
      <c r="L26" s="221"/>
      <c r="M26" s="221"/>
      <c r="N26" s="235"/>
      <c r="O26" s="237"/>
      <c r="P26" s="239"/>
      <c r="Q26" s="97"/>
      <c r="R26" s="97"/>
      <c r="S26" s="97"/>
      <c r="T26" s="97"/>
      <c r="U26" s="98" t="str">
        <f>+CONCATENATE(R26," ",S26," ",T26)</f>
        <v xml:space="preserve">  </v>
      </c>
      <c r="V26" s="25" t="str">
        <f t="shared" si="1"/>
        <v/>
      </c>
      <c r="W26" s="95"/>
      <c r="X26" s="95"/>
      <c r="Y26" s="26" t="str">
        <f t="shared" ref="Y26" si="12">IF(AND(W26="Preventivo",X26="Automático"),"50%",IF(AND(W26="Preventivo",X26="Manual"),"40%",IF(AND(W26="Detectivo",X26="Automático"),"40%",IF(AND(W26="Detectivo",X26="Manual"),"30%",IF(AND(W26="Correctivo",X26="Automático"),"35%",IF(AND(W26="Correctivo",X26="Manual"),"25%",""))))))</f>
        <v/>
      </c>
      <c r="Z26" s="95"/>
      <c r="AA26" s="95"/>
      <c r="AB26" s="95"/>
      <c r="AC26" s="27" t="str">
        <f>IFERROR(IF(AND(V25="Probabilidad",V26="Probabilidad"),(AE25-(+AE25*Y26)),IF(V26="Probabilidad",(K25-(+K25*Y26)),IF(V26="Impacto",AE25,""))),"")</f>
        <v/>
      </c>
      <c r="AD26" s="241"/>
      <c r="AE26" s="26" t="str">
        <f t="shared" ref="AE26" si="13">+AC26</f>
        <v/>
      </c>
      <c r="AF26" s="241"/>
      <c r="AG26" s="28" t="str">
        <f>IFERROR(IF(AND(V25="Impacto",V26="Impacto"),(AG25-(+AG25*Y26)),IF(V26="Impacto",(O25-(+O25*Y26)),IF(V26="Probabilidad",AG25,""))),"")</f>
        <v/>
      </c>
      <c r="AH26" s="223"/>
      <c r="AI26" s="225"/>
      <c r="AJ26" s="29"/>
      <c r="AK26" s="97"/>
      <c r="AL26" s="93"/>
      <c r="AM26" s="97"/>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customHeight="1" x14ac:dyDescent="0.25">
      <c r="A27" s="208"/>
      <c r="B27" s="210"/>
      <c r="C27" s="213"/>
      <c r="D27" s="215"/>
      <c r="E27" s="215"/>
      <c r="F27" s="215"/>
      <c r="G27" s="232"/>
      <c r="H27" s="215"/>
      <c r="I27" s="227"/>
      <c r="J27" s="235"/>
      <c r="K27" s="237"/>
      <c r="L27" s="221"/>
      <c r="M27" s="221"/>
      <c r="N27" s="235"/>
      <c r="O27" s="237"/>
      <c r="P27" s="239"/>
      <c r="Q27" s="97"/>
      <c r="R27" s="97"/>
      <c r="S27" s="97"/>
      <c r="T27" s="97"/>
      <c r="U27" s="98" t="str">
        <f t="shared" ref="U27:U31" si="14">+CONCATENATE(R27," ",S27," ",T27)</f>
        <v xml:space="preserve">  </v>
      </c>
      <c r="V27" s="25" t="str">
        <f t="shared" si="1"/>
        <v/>
      </c>
      <c r="W27" s="95"/>
      <c r="X27" s="95"/>
      <c r="Y27" s="26" t="str">
        <f>IF(AND(W27="Preventivo",X27="Automático"),"50%",IF(AND(W27="Preventivo",X27="Manual"),"40%",IF(AND(W27="Detectivo",X27="Automático"),"40%",IF(AND(W27="Detectivo",X27="Manual"),"30%",IF(AND(W27="Correctivo",X27="Automático"),"35%",IF(AND(W27="Correctivo",X27="Manual"),"25%",""))))))</f>
        <v/>
      </c>
      <c r="Z27" s="95"/>
      <c r="AA27" s="95"/>
      <c r="AB27" s="95"/>
      <c r="AC27" s="27" t="str">
        <f t="shared" ref="AC27:AC31" si="15">IFERROR(IF(AND(V26="Probabilidad",V27="Probabilidad"),(AE26-(+AE26*Y27)),IF(V27="Probabilidad",(K26-(+K26*Y27)),IF(V27="Impacto",AE26,""))),"")</f>
        <v/>
      </c>
      <c r="AD27" s="241"/>
      <c r="AE27" s="26" t="str">
        <f>+AC27</f>
        <v/>
      </c>
      <c r="AF27" s="241"/>
      <c r="AG27" s="28" t="str">
        <f>IFERROR(IF(AND(V25="Impacto",V26="Impacto",V27="Impacto"),(AG26-(+AG26*Y27)),IF(V27="Impacto",(O25-(+O25*Y27)),IF(V27="Probabilidad",AG26,""))),"")</f>
        <v/>
      </c>
      <c r="AH27" s="223"/>
      <c r="AI27" s="225"/>
      <c r="AJ27" s="29"/>
      <c r="AK27" s="97"/>
      <c r="AL27" s="93"/>
      <c r="AM27" s="97"/>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97"/>
      <c r="R28" s="97"/>
      <c r="S28" s="97"/>
      <c r="T28" s="97"/>
      <c r="U28" s="98" t="str">
        <f t="shared" si="14"/>
        <v xml:space="preserve">  </v>
      </c>
      <c r="V28" s="25" t="str">
        <f t="shared" si="1"/>
        <v/>
      </c>
      <c r="W28" s="95"/>
      <c r="X28" s="95"/>
      <c r="Y28" s="26" t="str">
        <f t="shared" ref="Y28" si="16">IF(AND(W28="Preventivo",X28="Automático"),"50%",IF(AND(W28="Preventivo",X28="Manual"),"40%",IF(AND(W28="Detectivo",X28="Automático"),"40%",IF(AND(W28="Detectivo",X28="Manual"),"30%",IF(AND(W28="Correctivo",X28="Automático"),"35%",IF(AND(W28="Correctivo",X28="Manual"),"25%",""))))))</f>
        <v/>
      </c>
      <c r="Z28" s="95"/>
      <c r="AA28" s="95"/>
      <c r="AB28" s="95"/>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97"/>
      <c r="AL28" s="93"/>
      <c r="AM28" s="97"/>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97"/>
      <c r="R29" s="97"/>
      <c r="S29" s="97"/>
      <c r="T29" s="97"/>
      <c r="U29" s="98" t="str">
        <f t="shared" si="14"/>
        <v xml:space="preserve">  </v>
      </c>
      <c r="V29" s="25" t="str">
        <f t="shared" si="1"/>
        <v/>
      </c>
      <c r="W29" s="95"/>
      <c r="X29" s="95"/>
      <c r="Y29" s="26" t="str">
        <f>IF(AND(W29="Preventivo",X29="Automático"),"50%",IF(AND(W29="Preventivo",X29="Manual"),"40%",IF(AND(W29="Detectivo",X29="Automático"),"40%",IF(AND(W29="Detectivo",X29="Manual"),"30%",IF(AND(W29="Correctivo",X29="Automático"),"35%",IF(AND(W29="Correctivo",X29="Manual"),"25%",""))))))</f>
        <v/>
      </c>
      <c r="Z29" s="95"/>
      <c r="AA29" s="95"/>
      <c r="AB29" s="95"/>
      <c r="AC29" s="27" t="str">
        <f t="shared" si="15"/>
        <v/>
      </c>
      <c r="AD29" s="241"/>
      <c r="AE29" s="26" t="str">
        <f>+AC29</f>
        <v/>
      </c>
      <c r="AF29" s="241"/>
      <c r="AG29" s="28" t="str">
        <f>IFERROR(IF(AND(V23="Impacto",V24="Impacto",V25="Impacto",V26="Impacto",V29="Impacto"),(AG26-(+AG26*Y29)),IF(V29="Impacto",(O23-(+O23*Y29)),IF(V29="Probabilidad",AG26,""))),"")</f>
        <v/>
      </c>
      <c r="AH29" s="223"/>
      <c r="AI29" s="225"/>
      <c r="AJ29" s="29"/>
      <c r="AK29" s="97"/>
      <c r="AL29" s="93"/>
      <c r="AM29" s="97"/>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97"/>
      <c r="R30" s="97"/>
      <c r="S30" s="97"/>
      <c r="T30" s="97"/>
      <c r="U30" s="98" t="str">
        <f t="shared" si="14"/>
        <v xml:space="preserve">  </v>
      </c>
      <c r="V30" s="25" t="str">
        <f t="shared" si="1"/>
        <v/>
      </c>
      <c r="W30" s="95"/>
      <c r="X30" s="95"/>
      <c r="Y30" s="26" t="str">
        <f>IF(AND(W30="Preventivo",X30="Automático"),"50%",IF(AND(W30="Preventivo",X30="Manual"),"40%",IF(AND(W30="Detectivo",X30="Automático"),"40%",IF(AND(W30="Detectivo",X30="Manual"),"30%",IF(AND(W30="Correctivo",X30="Automático"),"35%",IF(AND(W30="Correctivo",X30="Manual"),"25%",""))))))</f>
        <v/>
      </c>
      <c r="Z30" s="95"/>
      <c r="AA30" s="95"/>
      <c r="AB30" s="95"/>
      <c r="AC30" s="27" t="str">
        <f t="shared" si="15"/>
        <v/>
      </c>
      <c r="AD30" s="241"/>
      <c r="AE30" s="26" t="str">
        <f>+AC30</f>
        <v/>
      </c>
      <c r="AF30" s="241"/>
      <c r="AG30" s="28" t="str">
        <f>IFERROR(IF(AND(V24="Impacto",V25="Impacto",V26="Impacto",V27="Impacto",V30="Impacto"),(AG27-(+AG27*Y30)),IF(V30="Impacto",(O24-(+O24*Y30)),IF(V30="Probabilidad",AG27,""))),"")</f>
        <v/>
      </c>
      <c r="AH30" s="223"/>
      <c r="AI30" s="225"/>
      <c r="AJ30" s="29"/>
      <c r="AK30" s="97"/>
      <c r="AL30" s="93"/>
      <c r="AM30" s="97"/>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97"/>
      <c r="R31" s="97"/>
      <c r="S31" s="97"/>
      <c r="T31" s="97"/>
      <c r="U31" s="98" t="str">
        <f t="shared" si="14"/>
        <v xml:space="preserve">  </v>
      </c>
      <c r="V31" s="25" t="str">
        <f t="shared" si="1"/>
        <v/>
      </c>
      <c r="W31" s="95"/>
      <c r="X31" s="95"/>
      <c r="Y31" s="26" t="str">
        <f>IF(AND(W31="Preventivo",X31="Automático"),"50%",IF(AND(W31="Preventivo",X31="Manual"),"40%",IF(AND(W31="Detectivo",X31="Automático"),"40%",IF(AND(W31="Detectivo",X31="Manual"),"30%",IF(AND(W31="Correctivo",X31="Automático"),"35%",IF(AND(W31="Correctivo",X31="Manual"),"25%",""))))))</f>
        <v/>
      </c>
      <c r="Z31" s="95"/>
      <c r="AA31" s="95"/>
      <c r="AB31" s="95"/>
      <c r="AC31" s="27" t="str">
        <f t="shared" si="15"/>
        <v/>
      </c>
      <c r="AD31" s="241"/>
      <c r="AE31" s="26" t="str">
        <f>+AC31</f>
        <v/>
      </c>
      <c r="AF31" s="241"/>
      <c r="AG31" s="28" t="str">
        <f>IFERROR(IF(AND(V25="Impacto",V26="Impacto",V27="Impacto",V28="Impacto",V31="Impacto"),(AG28-(+AG28*Y31)),IF(V31="Impacto",(O25-(+O25*Y31)),IF(V31="Probabilidad",AG28,""))),"")</f>
        <v/>
      </c>
      <c r="AH31" s="223"/>
      <c r="AI31" s="225"/>
      <c r="AJ31" s="29"/>
      <c r="AK31" s="97"/>
      <c r="AL31" s="93"/>
      <c r="AM31" s="97"/>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IF(NOT(ISERROR(MATCH(L32,'[16]Tabla Impacto'!$B$221:$B$223,0))),'[16]Tabla Impacto'!$F$223,L32)</f>
        <v>0</v>
      </c>
      <c r="N32" s="235" t="str">
        <f>IF(OR(M32='[16]Tabla Impacto'!$C$11,M32='[16]Tabla Impacto'!$D$11),"Leve",IF(OR(M32='[16]Tabla Impacto'!$C$12,M32='[16]Tabla Impacto'!$D$12),"Menor",IF(OR(M32='[16]Tabla Impacto'!$C$13,M32='[16]Tabla Impacto'!$D$13),"Moderado",IF(OR(M32='[16]Tabla Impacto'!$C$14,M32='[16]Tabla Impacto'!$D$14),"Mayor",IF(OR(M32='[16]Tabla Impacto'!$C$15,M32='[16]Tabla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97"/>
      <c r="R32" s="93"/>
      <c r="S32" s="97"/>
      <c r="T32" s="93"/>
      <c r="U32" s="98" t="str">
        <f>+CONCATENATE(R32," ",S32," ",T32)</f>
        <v xml:space="preserve">  </v>
      </c>
      <c r="V32" s="25" t="str">
        <f t="shared" si="1"/>
        <v/>
      </c>
      <c r="W32" s="95"/>
      <c r="X32" s="95"/>
      <c r="Y32" s="26" t="str">
        <f>IF(AND(W32="Preventivo",X32="Automático"),"50%",IF(AND(W32="Preventivo",X32="Manual"),"40%",IF(AND(W32="Detectivo",X32="Automático"),"40%",IF(AND(W32="Detectivo",X32="Manual"),"30%",IF(AND(W32="Correctivo",X32="Automático"),"35%",IF(AND(W32="Correctivo",X32="Manual"),"25%",""))))))</f>
        <v/>
      </c>
      <c r="Z32" s="95"/>
      <c r="AA32" s="95"/>
      <c r="AB32" s="95"/>
      <c r="AC32" s="27" t="str">
        <f>IFERROR(IF(V32="Probabilidad",(K32-(+K32*Y32)),IF(V32="Impacto",K32,"")),"")</f>
        <v/>
      </c>
      <c r="AD32" s="241" t="str">
        <f>IFERROR(LOOKUP(LOOKUP(2,1/(AC32:AC38&lt;&gt;""),AC32:AC38),'[16]Opciones Tratamiento'!$I$2:$I$6,'[16]Opciones Tratamiento'!$J$2:$J$6),"")</f>
        <v/>
      </c>
      <c r="AE32" s="26" t="str">
        <f>+AC32</f>
        <v/>
      </c>
      <c r="AF32" s="241" t="str">
        <f>IFERROR(LOOKUP(LOOKUP(2,1/(AG32:AG38&lt;&gt;""),AG32:AG38),'[16]Opciones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29"/>
      <c r="AK32" s="97"/>
      <c r="AL32" s="93"/>
      <c r="AM32" s="97"/>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97"/>
      <c r="R33" s="97"/>
      <c r="S33" s="97"/>
      <c r="T33" s="97"/>
      <c r="U33" s="98" t="str">
        <f>+CONCATENATE(R33," ",S33," ",T33)</f>
        <v xml:space="preserve">  </v>
      </c>
      <c r="V33" s="25" t="str">
        <f t="shared" si="1"/>
        <v/>
      </c>
      <c r="W33" s="95"/>
      <c r="X33" s="95"/>
      <c r="Y33" s="26" t="str">
        <f t="shared" ref="Y33" si="19">IF(AND(W33="Preventivo",X33="Automático"),"50%",IF(AND(W33="Preventivo",X33="Manual"),"40%",IF(AND(W33="Detectivo",X33="Automático"),"40%",IF(AND(W33="Detectivo",X33="Manual"),"30%",IF(AND(W33="Correctivo",X33="Automático"),"35%",IF(AND(W33="Correctivo",X33="Manual"),"25%",""))))))</f>
        <v/>
      </c>
      <c r="Z33" s="95"/>
      <c r="AA33" s="95"/>
      <c r="AB33" s="95"/>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29"/>
      <c r="AK33" s="97"/>
      <c r="AL33" s="93"/>
      <c r="AM33" s="97"/>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97"/>
      <c r="R34" s="97"/>
      <c r="S34" s="97"/>
      <c r="T34" s="97"/>
      <c r="U34" s="98" t="str">
        <f t="shared" ref="U34:U38" si="21">+CONCATENATE(R34," ",S34," ",T34)</f>
        <v xml:space="preserve">  </v>
      </c>
      <c r="V34" s="25" t="str">
        <f t="shared" si="1"/>
        <v/>
      </c>
      <c r="W34" s="95"/>
      <c r="X34" s="95"/>
      <c r="Y34" s="26" t="str">
        <f>IF(AND(W34="Preventivo",X34="Automático"),"50%",IF(AND(W34="Preventivo",X34="Manual"),"40%",IF(AND(W34="Detectivo",X34="Automático"),"40%",IF(AND(W34="Detectivo",X34="Manual"),"30%",IF(AND(W34="Correctivo",X34="Automático"),"35%",IF(AND(W34="Correctivo",X34="Manual"),"25%",""))))))</f>
        <v/>
      </c>
      <c r="Z34" s="95"/>
      <c r="AA34" s="95"/>
      <c r="AB34" s="95"/>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29"/>
      <c r="AK34" s="97"/>
      <c r="AL34" s="93"/>
      <c r="AM34" s="97"/>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97"/>
      <c r="R35" s="97"/>
      <c r="S35" s="97"/>
      <c r="T35" s="97"/>
      <c r="U35" s="98" t="str">
        <f t="shared" si="21"/>
        <v xml:space="preserve">  </v>
      </c>
      <c r="V35" s="25" t="str">
        <f t="shared" si="1"/>
        <v/>
      </c>
      <c r="W35" s="95"/>
      <c r="X35" s="95"/>
      <c r="Y35" s="26" t="str">
        <f t="shared" ref="Y35" si="23">IF(AND(W35="Preventivo",X35="Automático"),"50%",IF(AND(W35="Preventivo",X35="Manual"),"40%",IF(AND(W35="Detectivo",X35="Automático"),"40%",IF(AND(W35="Detectivo",X35="Manual"),"30%",IF(AND(W35="Correctivo",X35="Automático"),"35%",IF(AND(W35="Correctivo",X35="Manual"),"25%",""))))))</f>
        <v/>
      </c>
      <c r="Z35" s="95"/>
      <c r="AA35" s="95"/>
      <c r="AB35" s="95"/>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97"/>
      <c r="AL35" s="93"/>
      <c r="AM35" s="97"/>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97"/>
      <c r="R36" s="97"/>
      <c r="S36" s="97"/>
      <c r="T36" s="97"/>
      <c r="U36" s="98" t="str">
        <f t="shared" si="21"/>
        <v xml:space="preserve">  </v>
      </c>
      <c r="V36" s="25" t="str">
        <f t="shared" si="1"/>
        <v/>
      </c>
      <c r="W36" s="95"/>
      <c r="X36" s="95"/>
      <c r="Y36" s="26" t="str">
        <f>IF(AND(W36="Preventivo",X36="Automático"),"50%",IF(AND(W36="Preventivo",X36="Manual"),"40%",IF(AND(W36="Detectivo",X36="Automático"),"40%",IF(AND(W36="Detectivo",X36="Manual"),"30%",IF(AND(W36="Correctivo",X36="Automático"),"35%",IF(AND(W36="Correctivo",X36="Manual"),"25%",""))))))</f>
        <v/>
      </c>
      <c r="Z36" s="95"/>
      <c r="AA36" s="95"/>
      <c r="AB36" s="95"/>
      <c r="AC36" s="27" t="str">
        <f t="shared" si="22"/>
        <v/>
      </c>
      <c r="AD36" s="241"/>
      <c r="AE36" s="26" t="str">
        <f>+AC36</f>
        <v/>
      </c>
      <c r="AF36" s="241"/>
      <c r="AG36" s="28" t="str">
        <f>IFERROR(IF(AND(V31="Impacto",V32="Impacto",V33="Impacto",V34="Impacto",V36="Impacto"),(AG34-(+AG34*Y36)),IF(V36="Impacto",(O31-(+O31*Y36)),IF(V36="Probabilidad",AG34,""))),"")</f>
        <v/>
      </c>
      <c r="AH36" s="223"/>
      <c r="AI36" s="225"/>
      <c r="AJ36" s="29"/>
      <c r="AK36" s="97"/>
      <c r="AL36" s="93"/>
      <c r="AM36" s="97"/>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97"/>
      <c r="R37" s="97"/>
      <c r="S37" s="97"/>
      <c r="T37" s="97"/>
      <c r="U37" s="98" t="str">
        <f t="shared" si="21"/>
        <v xml:space="preserve">  </v>
      </c>
      <c r="V37" s="25" t="str">
        <f t="shared" si="1"/>
        <v/>
      </c>
      <c r="W37" s="95"/>
      <c r="X37" s="95"/>
      <c r="Y37" s="26" t="str">
        <f>IF(AND(W37="Preventivo",X37="Automático"),"50%",IF(AND(W37="Preventivo",X37="Manual"),"40%",IF(AND(W37="Detectivo",X37="Automático"),"40%",IF(AND(W37="Detectivo",X37="Manual"),"30%",IF(AND(W37="Correctivo",X37="Automático"),"35%",IF(AND(W37="Correctivo",X37="Manual"),"25%",""))))))</f>
        <v/>
      </c>
      <c r="Z37" s="95"/>
      <c r="AA37" s="95"/>
      <c r="AB37" s="95"/>
      <c r="AC37" s="27" t="str">
        <f t="shared" si="22"/>
        <v/>
      </c>
      <c r="AD37" s="241"/>
      <c r="AE37" s="26" t="str">
        <f>+AC37</f>
        <v/>
      </c>
      <c r="AF37" s="241"/>
      <c r="AG37" s="28" t="str">
        <f>IFERROR(IF(AND(V31="Impacto",V32="Impacto",V33="Impacto",V34="Impacto",V37="Impacto"),(AG34-(+AG34*Y37)),IF(V37="Impacto",(O31-(+O31*Y37)),IF(V37="Probabilidad",AG34,""))),"")</f>
        <v/>
      </c>
      <c r="AH37" s="223"/>
      <c r="AI37" s="225"/>
      <c r="AJ37" s="29"/>
      <c r="AK37" s="97"/>
      <c r="AL37" s="93"/>
      <c r="AM37" s="97"/>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97"/>
      <c r="R38" s="97"/>
      <c r="S38" s="97"/>
      <c r="T38" s="97"/>
      <c r="U38" s="98" t="str">
        <f t="shared" si="21"/>
        <v xml:space="preserve">  </v>
      </c>
      <c r="V38" s="25" t="str">
        <f t="shared" si="1"/>
        <v/>
      </c>
      <c r="W38" s="95"/>
      <c r="X38" s="95"/>
      <c r="Y38" s="26" t="str">
        <f>IF(AND(W38="Preventivo",X38="Automático"),"50%",IF(AND(W38="Preventivo",X38="Manual"),"40%",IF(AND(W38="Detectivo",X38="Automático"),"40%",IF(AND(W38="Detectivo",X38="Manual"),"30%",IF(AND(W38="Correctivo",X38="Automático"),"35%",IF(AND(W38="Correctivo",X38="Manual"),"25%",""))))))</f>
        <v/>
      </c>
      <c r="Z38" s="95"/>
      <c r="AA38" s="95"/>
      <c r="AB38" s="95"/>
      <c r="AC38" s="27" t="str">
        <f t="shared" si="22"/>
        <v/>
      </c>
      <c r="AD38" s="241"/>
      <c r="AE38" s="26" t="str">
        <f>+AC38</f>
        <v/>
      </c>
      <c r="AF38" s="241"/>
      <c r="AG38" s="28" t="str">
        <f>IFERROR(IF(AND(V32="Impacto",V33="Impacto",V34="Impacto",V35="Impacto",V38="Impacto"),(AG35-(+AG35*Y38)),IF(V38="Impacto",(O32-(+O32*Y38)),IF(V38="Probabilidad",AG35,""))),"")</f>
        <v/>
      </c>
      <c r="AH38" s="223"/>
      <c r="AI38" s="225"/>
      <c r="AJ38" s="29"/>
      <c r="AK38" s="97"/>
      <c r="AL38" s="93"/>
      <c r="AM38" s="97"/>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IF(NOT(ISERROR(MATCH(L39,'[16]Tabla Impacto'!$B$221:$B$223,0))),'[16]Tabla Impacto'!$F$223,L39)</f>
        <v>0</v>
      </c>
      <c r="N39" s="235" t="str">
        <f>IF(OR(M39='[16]Tabla Impacto'!$C$11,M39='[16]Tabla Impacto'!$D$11),"Leve",IF(OR(M39='[16]Tabla Impacto'!$C$12,M39='[16]Tabla Impacto'!$D$12),"Menor",IF(OR(M39='[16]Tabla Impacto'!$C$13,M39='[16]Tabla Impacto'!$D$13),"Moderado",IF(OR(M39='[16]Tabla Impacto'!$C$14,M39='[16]Tabla Impacto'!$D$14),"Mayor",IF(OR(M39='[16]Tabla Impacto'!$C$15,M39='[16]Tabla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97"/>
      <c r="R39" s="93"/>
      <c r="S39" s="97"/>
      <c r="T39" s="93"/>
      <c r="U39" s="98" t="str">
        <f>+CONCATENATE(R39," ",S39," ",T39)</f>
        <v xml:space="preserve">  </v>
      </c>
      <c r="V39" s="25" t="str">
        <f t="shared" si="1"/>
        <v/>
      </c>
      <c r="W39" s="95"/>
      <c r="X39" s="95"/>
      <c r="Y39" s="26" t="str">
        <f>IF(AND(W39="Preventivo",X39="Automático"),"50%",IF(AND(W39="Preventivo",X39="Manual"),"40%",IF(AND(W39="Detectivo",X39="Automático"),"40%",IF(AND(W39="Detectivo",X39="Manual"),"30%",IF(AND(W39="Correctivo",X39="Automático"),"35%",IF(AND(W39="Correctivo",X39="Manual"),"25%",""))))))</f>
        <v/>
      </c>
      <c r="Z39" s="95"/>
      <c r="AA39" s="95"/>
      <c r="AB39" s="95"/>
      <c r="AC39" s="27" t="str">
        <f>IFERROR(IF(V39="Probabilidad",(K39-(+K39*Y39)),IF(V39="Impacto",K39,"")),"")</f>
        <v/>
      </c>
      <c r="AD39" s="241" t="str">
        <f>IFERROR(LOOKUP(LOOKUP(2,1/(AC39:AC45&lt;&gt;""),AC39:AC45),'[16]Opciones Tratamiento'!$I$2:$I$6,'[16]Opciones Tratamiento'!$J$2:$J$6),"")</f>
        <v/>
      </c>
      <c r="AE39" s="26" t="str">
        <f>+AC39</f>
        <v/>
      </c>
      <c r="AF39" s="241" t="str">
        <f>IFERROR(LOOKUP(LOOKUP(2,1/(AG39:AG45&lt;&gt;""),AG39:AG45),'[16]Opciones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97"/>
      <c r="AL39" s="93"/>
      <c r="AM39" s="97"/>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97"/>
      <c r="R40" s="97"/>
      <c r="S40" s="97"/>
      <c r="T40" s="97"/>
      <c r="U40" s="98" t="str">
        <f>+CONCATENATE(R40," ",S40," ",T40)</f>
        <v xml:space="preserve">  </v>
      </c>
      <c r="V40" s="25" t="str">
        <f t="shared" si="1"/>
        <v/>
      </c>
      <c r="W40" s="95"/>
      <c r="X40" s="95"/>
      <c r="Y40" s="26" t="str">
        <f t="shared" ref="Y40" si="26">IF(AND(W40="Preventivo",X40="Automático"),"50%",IF(AND(W40="Preventivo",X40="Manual"),"40%",IF(AND(W40="Detectivo",X40="Automático"),"40%",IF(AND(W40="Detectivo",X40="Manual"),"30%",IF(AND(W40="Correctivo",X40="Automático"),"35%",IF(AND(W40="Correctivo",X40="Manual"),"25%",""))))))</f>
        <v/>
      </c>
      <c r="Z40" s="95"/>
      <c r="AA40" s="95"/>
      <c r="AB40" s="95"/>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97"/>
      <c r="AL40" s="93"/>
      <c r="AM40" s="97"/>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97"/>
      <c r="R41" s="97"/>
      <c r="S41" s="97"/>
      <c r="T41" s="97"/>
      <c r="U41" s="98" t="str">
        <f t="shared" ref="U41:U45" si="28">+CONCATENATE(R41," ",S41," ",T41)</f>
        <v xml:space="preserve">  </v>
      </c>
      <c r="V41" s="25" t="str">
        <f t="shared" si="1"/>
        <v/>
      </c>
      <c r="W41" s="95"/>
      <c r="X41" s="95"/>
      <c r="Y41" s="26" t="str">
        <f>IF(AND(W41="Preventivo",X41="Automático"),"50%",IF(AND(W41="Preventivo",X41="Manual"),"40%",IF(AND(W41="Detectivo",X41="Automático"),"40%",IF(AND(W41="Detectivo",X41="Manual"),"30%",IF(AND(W41="Correctivo",X41="Automático"),"35%",IF(AND(W41="Correctivo",X41="Manual"),"25%",""))))))</f>
        <v/>
      </c>
      <c r="Z41" s="95"/>
      <c r="AA41" s="95"/>
      <c r="AB41" s="95"/>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97"/>
      <c r="AL41" s="93"/>
      <c r="AM41" s="97"/>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97"/>
      <c r="R42" s="97"/>
      <c r="S42" s="97"/>
      <c r="T42" s="97"/>
      <c r="U42" s="98" t="str">
        <f t="shared" si="28"/>
        <v xml:space="preserve">  </v>
      </c>
      <c r="V42" s="25" t="str">
        <f t="shared" si="1"/>
        <v/>
      </c>
      <c r="W42" s="95"/>
      <c r="X42" s="95"/>
      <c r="Y42" s="26" t="str">
        <f t="shared" ref="Y42" si="30">IF(AND(W42="Preventivo",X42="Automático"),"50%",IF(AND(W42="Preventivo",X42="Manual"),"40%",IF(AND(W42="Detectivo",X42="Automático"),"40%",IF(AND(W42="Detectivo",X42="Manual"),"30%",IF(AND(W42="Correctivo",X42="Automático"),"35%",IF(AND(W42="Correctivo",X42="Manual"),"25%",""))))))</f>
        <v/>
      </c>
      <c r="Z42" s="95"/>
      <c r="AA42" s="95"/>
      <c r="AB42" s="95"/>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97"/>
      <c r="AL42" s="93"/>
      <c r="AM42" s="97"/>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97"/>
      <c r="R43" s="97"/>
      <c r="S43" s="97"/>
      <c r="T43" s="97"/>
      <c r="U43" s="98" t="str">
        <f t="shared" si="28"/>
        <v xml:space="preserve">  </v>
      </c>
      <c r="V43" s="25" t="str">
        <f t="shared" si="1"/>
        <v/>
      </c>
      <c r="W43" s="95"/>
      <c r="X43" s="95"/>
      <c r="Y43" s="26" t="str">
        <f>IF(AND(W43="Preventivo",X43="Automático"),"50%",IF(AND(W43="Preventivo",X43="Manual"),"40%",IF(AND(W43="Detectivo",X43="Automático"),"40%",IF(AND(W43="Detectivo",X43="Manual"),"30%",IF(AND(W43="Correctivo",X43="Automático"),"35%",IF(AND(W43="Correctivo",X43="Manual"),"25%",""))))))</f>
        <v/>
      </c>
      <c r="Z43" s="95"/>
      <c r="AA43" s="95"/>
      <c r="AB43" s="95"/>
      <c r="AC43" s="27" t="str">
        <f t="shared" si="29"/>
        <v/>
      </c>
      <c r="AD43" s="241"/>
      <c r="AE43" s="26" t="str">
        <f>+AC43</f>
        <v/>
      </c>
      <c r="AF43" s="241"/>
      <c r="AG43" s="28" t="str">
        <f>IFERROR(IF(AND(V38="Impacto",V39="Impacto",V40="Impacto",V41="Impacto",V43="Impacto"),(AG41-(+AG41*Y43)),IF(V43="Impacto",(O38-(+O38*Y43)),IF(V43="Probabilidad",AG41,""))),"")</f>
        <v/>
      </c>
      <c r="AH43" s="223"/>
      <c r="AI43" s="225"/>
      <c r="AJ43" s="29"/>
      <c r="AK43" s="97"/>
      <c r="AL43" s="93"/>
      <c r="AM43" s="97"/>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97"/>
      <c r="R44" s="97"/>
      <c r="S44" s="97"/>
      <c r="T44" s="97"/>
      <c r="U44" s="98" t="str">
        <f t="shared" si="28"/>
        <v xml:space="preserve">  </v>
      </c>
      <c r="V44" s="25" t="str">
        <f t="shared" si="1"/>
        <v/>
      </c>
      <c r="W44" s="95"/>
      <c r="X44" s="95"/>
      <c r="Y44" s="26" t="str">
        <f>IF(AND(W44="Preventivo",X44="Automático"),"50%",IF(AND(W44="Preventivo",X44="Manual"),"40%",IF(AND(W44="Detectivo",X44="Automático"),"40%",IF(AND(W44="Detectivo",X44="Manual"),"30%",IF(AND(W44="Correctivo",X44="Automático"),"35%",IF(AND(W44="Correctivo",X44="Manual"),"25%",""))))))</f>
        <v/>
      </c>
      <c r="Z44" s="95"/>
      <c r="AA44" s="95"/>
      <c r="AB44" s="95"/>
      <c r="AC44" s="27" t="str">
        <f t="shared" si="29"/>
        <v/>
      </c>
      <c r="AD44" s="241"/>
      <c r="AE44" s="26" t="str">
        <f>+AC44</f>
        <v/>
      </c>
      <c r="AF44" s="241"/>
      <c r="AG44" s="28" t="str">
        <f>IFERROR(IF(AND(V38="Impacto",V39="Impacto",V40="Impacto",V41="Impacto",V44="Impacto"),(AG41-(+AG41*Y44)),IF(V44="Impacto",(O38-(+O38*Y44)),IF(V44="Probabilidad",AG41,""))),"")</f>
        <v/>
      </c>
      <c r="AH44" s="223"/>
      <c r="AI44" s="225"/>
      <c r="AJ44" s="29"/>
      <c r="AK44" s="97"/>
      <c r="AL44" s="93"/>
      <c r="AM44" s="97"/>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97"/>
      <c r="R45" s="97"/>
      <c r="S45" s="97"/>
      <c r="T45" s="97"/>
      <c r="U45" s="98" t="str">
        <f t="shared" si="28"/>
        <v xml:space="preserve">  </v>
      </c>
      <c r="V45" s="25" t="str">
        <f t="shared" si="1"/>
        <v/>
      </c>
      <c r="W45" s="95"/>
      <c r="X45" s="95"/>
      <c r="Y45" s="26" t="str">
        <f>IF(AND(W45="Preventivo",X45="Automático"),"50%",IF(AND(W45="Preventivo",X45="Manual"),"40%",IF(AND(W45="Detectivo",X45="Automático"),"40%",IF(AND(W45="Detectivo",X45="Manual"),"30%",IF(AND(W45="Correctivo",X45="Automático"),"35%",IF(AND(W45="Correctivo",X45="Manual"),"25%",""))))))</f>
        <v/>
      </c>
      <c r="Z45" s="95"/>
      <c r="AA45" s="95"/>
      <c r="AB45" s="95"/>
      <c r="AC45" s="27" t="str">
        <f t="shared" si="29"/>
        <v/>
      </c>
      <c r="AD45" s="241"/>
      <c r="AE45" s="26" t="str">
        <f>+AC45</f>
        <v/>
      </c>
      <c r="AF45" s="241"/>
      <c r="AG45" s="28" t="str">
        <f>IFERROR(IF(AND(V39="Impacto",V40="Impacto",V41="Impacto",V42="Impacto",V45="Impacto"),(AG42-(+AG42*Y45)),IF(V45="Impacto",(O39-(+O39*Y45)),IF(V45="Probabilidad",AG42,""))),"")</f>
        <v/>
      </c>
      <c r="AH45" s="223"/>
      <c r="AI45" s="225"/>
      <c r="AJ45" s="29"/>
      <c r="AK45" s="97"/>
      <c r="AL45" s="93"/>
      <c r="AM45" s="97"/>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IF(NOT(ISERROR(MATCH(L46,'[16]Tabla Impacto'!$B$221:$B$223,0))),'[16]Tabla Impacto'!$F$223,L46)</f>
        <v>0</v>
      </c>
      <c r="N46" s="235" t="str">
        <f>IF(OR(M46='[16]Tabla Impacto'!$C$11,M46='[16]Tabla Impacto'!$D$11),"Leve",IF(OR(M46='[16]Tabla Impacto'!$C$12,M46='[16]Tabla Impacto'!$D$12),"Menor",IF(OR(M46='[16]Tabla Impacto'!$C$13,M46='[16]Tabla Impacto'!$D$13),"Moderado",IF(OR(M46='[16]Tabla Impacto'!$C$14,M46='[16]Tabla Impacto'!$D$14),"Mayor",IF(OR(M46='[16]Tabla Impacto'!$C$15,M46='[16]Tabla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97"/>
      <c r="R46" s="93"/>
      <c r="S46" s="97"/>
      <c r="T46" s="93"/>
      <c r="U46" s="98" t="str">
        <f>+CONCATENATE(R46," ",S46," ",T46)</f>
        <v xml:space="preserve">  </v>
      </c>
      <c r="V46" s="25" t="str">
        <f t="shared" si="1"/>
        <v/>
      </c>
      <c r="W46" s="95"/>
      <c r="X46" s="95"/>
      <c r="Y46" s="26" t="str">
        <f>IF(AND(W46="Preventivo",X46="Automático"),"50%",IF(AND(W46="Preventivo",X46="Manual"),"40%",IF(AND(W46="Detectivo",X46="Automático"),"40%",IF(AND(W46="Detectivo",X46="Manual"),"30%",IF(AND(W46="Correctivo",X46="Automático"),"35%",IF(AND(W46="Correctivo",X46="Manual"),"25%",""))))))</f>
        <v/>
      </c>
      <c r="Z46" s="95"/>
      <c r="AA46" s="95"/>
      <c r="AB46" s="95"/>
      <c r="AC46" s="27" t="str">
        <f>IFERROR(IF(V46="Probabilidad",(K46-(+K46*Y46)),IF(V46="Impacto",K46,"")),"")</f>
        <v/>
      </c>
      <c r="AD46" s="241" t="str">
        <f>IFERROR(LOOKUP(LOOKUP(2,1/(AC46:AC52&lt;&gt;""),AC46:AC52),'[16]Opciones Tratamiento'!$I$2:$I$6,'[16]Opciones Tratamiento'!$J$2:$J$6),"")</f>
        <v/>
      </c>
      <c r="AE46" s="26" t="str">
        <f>+AC46</f>
        <v/>
      </c>
      <c r="AF46" s="241" t="str">
        <f>IFERROR(LOOKUP(LOOKUP(2,1/(AG46:AG52&lt;&gt;""),AG46:AG52),'[16]Opciones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97"/>
      <c r="AL46" s="93"/>
      <c r="AM46" s="97"/>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97"/>
      <c r="R47" s="97"/>
      <c r="S47" s="97"/>
      <c r="T47" s="97"/>
      <c r="U47" s="98" t="str">
        <f>+CONCATENATE(R47," ",S47," ",T47)</f>
        <v xml:space="preserve">  </v>
      </c>
      <c r="V47" s="25" t="str">
        <f t="shared" si="1"/>
        <v/>
      </c>
      <c r="W47" s="95"/>
      <c r="X47" s="95"/>
      <c r="Y47" s="26" t="str">
        <f t="shared" ref="Y47" si="33">IF(AND(W47="Preventivo",X47="Automático"),"50%",IF(AND(W47="Preventivo",X47="Manual"),"40%",IF(AND(W47="Detectivo",X47="Automático"),"40%",IF(AND(W47="Detectivo",X47="Manual"),"30%",IF(AND(W47="Correctivo",X47="Automático"),"35%",IF(AND(W47="Correctivo",X47="Manual"),"25%",""))))))</f>
        <v/>
      </c>
      <c r="Z47" s="95"/>
      <c r="AA47" s="95"/>
      <c r="AB47" s="95"/>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97"/>
      <c r="AL47" s="93"/>
      <c r="AM47" s="97"/>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97"/>
      <c r="R48" s="97"/>
      <c r="S48" s="97"/>
      <c r="T48" s="97"/>
      <c r="U48" s="98" t="str">
        <f t="shared" ref="U48:U52" si="35">+CONCATENATE(R48," ",S48," ",T48)</f>
        <v xml:space="preserve">  </v>
      </c>
      <c r="V48" s="25" t="str">
        <f t="shared" si="1"/>
        <v/>
      </c>
      <c r="W48" s="95"/>
      <c r="X48" s="95"/>
      <c r="Y48" s="26" t="str">
        <f>IF(AND(W48="Preventivo",X48="Automático"),"50%",IF(AND(W48="Preventivo",X48="Manual"),"40%",IF(AND(W48="Detectivo",X48="Automático"),"40%",IF(AND(W48="Detectivo",X48="Manual"),"30%",IF(AND(W48="Correctivo",X48="Automático"),"35%",IF(AND(W48="Correctivo",X48="Manual"),"25%",""))))))</f>
        <v/>
      </c>
      <c r="Z48" s="95"/>
      <c r="AA48" s="95"/>
      <c r="AB48" s="95"/>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97"/>
      <c r="AL48" s="93"/>
      <c r="AM48" s="97"/>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97"/>
      <c r="R49" s="97"/>
      <c r="S49" s="97"/>
      <c r="T49" s="97"/>
      <c r="U49" s="98" t="str">
        <f t="shared" si="35"/>
        <v xml:space="preserve">  </v>
      </c>
      <c r="V49" s="25" t="str">
        <f t="shared" si="1"/>
        <v/>
      </c>
      <c r="W49" s="95"/>
      <c r="X49" s="95"/>
      <c r="Y49" s="26" t="str">
        <f t="shared" ref="Y49" si="37">IF(AND(W49="Preventivo",X49="Automático"),"50%",IF(AND(W49="Preventivo",X49="Manual"),"40%",IF(AND(W49="Detectivo",X49="Automático"),"40%",IF(AND(W49="Detectivo",X49="Manual"),"30%",IF(AND(W49="Correctivo",X49="Automático"),"35%",IF(AND(W49="Correctivo",X49="Manual"),"25%",""))))))</f>
        <v/>
      </c>
      <c r="Z49" s="95"/>
      <c r="AA49" s="95"/>
      <c r="AB49" s="95"/>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97"/>
      <c r="AL49" s="93"/>
      <c r="AM49" s="97"/>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97"/>
      <c r="R50" s="97"/>
      <c r="S50" s="97"/>
      <c r="T50" s="97"/>
      <c r="U50" s="98" t="str">
        <f t="shared" si="35"/>
        <v xml:space="preserve">  </v>
      </c>
      <c r="V50" s="25" t="str">
        <f t="shared" si="1"/>
        <v/>
      </c>
      <c r="W50" s="95"/>
      <c r="X50" s="95"/>
      <c r="Y50" s="26" t="str">
        <f>IF(AND(W50="Preventivo",X50="Automático"),"50%",IF(AND(W50="Preventivo",X50="Manual"),"40%",IF(AND(W50="Detectivo",X50="Automático"),"40%",IF(AND(W50="Detectivo",X50="Manual"),"30%",IF(AND(W50="Correctivo",X50="Automático"),"35%",IF(AND(W50="Correctivo",X50="Manual"),"25%",""))))))</f>
        <v/>
      </c>
      <c r="Z50" s="95"/>
      <c r="AA50" s="95"/>
      <c r="AB50" s="95"/>
      <c r="AC50" s="27" t="str">
        <f t="shared" si="36"/>
        <v/>
      </c>
      <c r="AD50" s="241"/>
      <c r="AE50" s="26" t="str">
        <f>+AC50</f>
        <v/>
      </c>
      <c r="AF50" s="241"/>
      <c r="AG50" s="28" t="str">
        <f>IFERROR(IF(AND(V45="Impacto",V46="Impacto",V47="Impacto",V48="Impacto",V50="Impacto"),(AG48-(+AG48*Y50)),IF(V50="Impacto",(O45-(+O45*Y50)),IF(V50="Probabilidad",AG48,""))),"")</f>
        <v/>
      </c>
      <c r="AH50" s="223"/>
      <c r="AI50" s="225"/>
      <c r="AJ50" s="29"/>
      <c r="AK50" s="97"/>
      <c r="AL50" s="93"/>
      <c r="AM50" s="97"/>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97"/>
      <c r="R51" s="97"/>
      <c r="S51" s="97"/>
      <c r="T51" s="97"/>
      <c r="U51" s="98" t="str">
        <f t="shared" si="35"/>
        <v xml:space="preserve">  </v>
      </c>
      <c r="V51" s="25" t="str">
        <f t="shared" si="1"/>
        <v/>
      </c>
      <c r="W51" s="95"/>
      <c r="X51" s="95"/>
      <c r="Y51" s="26" t="str">
        <f>IF(AND(W51="Preventivo",X51="Automático"),"50%",IF(AND(W51="Preventivo",X51="Manual"),"40%",IF(AND(W51="Detectivo",X51="Automático"),"40%",IF(AND(W51="Detectivo",X51="Manual"),"30%",IF(AND(W51="Correctivo",X51="Automático"),"35%",IF(AND(W51="Correctivo",X51="Manual"),"25%",""))))))</f>
        <v/>
      </c>
      <c r="Z51" s="95"/>
      <c r="AA51" s="95"/>
      <c r="AB51" s="95"/>
      <c r="AC51" s="27" t="str">
        <f t="shared" si="36"/>
        <v/>
      </c>
      <c r="AD51" s="241"/>
      <c r="AE51" s="26" t="str">
        <f>+AC51</f>
        <v/>
      </c>
      <c r="AF51" s="241"/>
      <c r="AG51" s="28" t="str">
        <f>IFERROR(IF(AND(V45="Impacto",V46="Impacto",V47="Impacto",V48="Impacto",V51="Impacto"),(AG48-(+AG48*Y51)),IF(V51="Impacto",(O45-(+O45*Y51)),IF(V51="Probabilidad",AG48,""))),"")</f>
        <v/>
      </c>
      <c r="AH51" s="223"/>
      <c r="AI51" s="225"/>
      <c r="AJ51" s="29"/>
      <c r="AK51" s="97"/>
      <c r="AL51" s="93"/>
      <c r="AM51" s="97"/>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97"/>
      <c r="R52" s="97"/>
      <c r="S52" s="97"/>
      <c r="T52" s="97"/>
      <c r="U52" s="98" t="str">
        <f t="shared" si="35"/>
        <v xml:space="preserve">  </v>
      </c>
      <c r="V52" s="25" t="str">
        <f t="shared" si="1"/>
        <v/>
      </c>
      <c r="W52" s="95"/>
      <c r="X52" s="95"/>
      <c r="Y52" s="26" t="str">
        <f>IF(AND(W52="Preventivo",X52="Automático"),"50%",IF(AND(W52="Preventivo",X52="Manual"),"40%",IF(AND(W52="Detectivo",X52="Automático"),"40%",IF(AND(W52="Detectivo",X52="Manual"),"30%",IF(AND(W52="Correctivo",X52="Automático"),"35%",IF(AND(W52="Correctivo",X52="Manual"),"25%",""))))))</f>
        <v/>
      </c>
      <c r="Z52" s="95"/>
      <c r="AA52" s="95"/>
      <c r="AB52" s="95"/>
      <c r="AC52" s="27" t="str">
        <f t="shared" si="36"/>
        <v/>
      </c>
      <c r="AD52" s="241"/>
      <c r="AE52" s="26" t="str">
        <f>+AC52</f>
        <v/>
      </c>
      <c r="AF52" s="241"/>
      <c r="AG52" s="28" t="str">
        <f>IFERROR(IF(AND(V46="Impacto",V47="Impacto",V48="Impacto",V49="Impacto",V52="Impacto"),(AG49-(+AG49*Y52)),IF(V52="Impacto",(O46-(+O46*Y52)),IF(V52="Probabilidad",AG49,""))),"")</f>
        <v/>
      </c>
      <c r="AH52" s="223"/>
      <c r="AI52" s="225"/>
      <c r="AJ52" s="29"/>
      <c r="AK52" s="97"/>
      <c r="AL52" s="93"/>
      <c r="AM52" s="97"/>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IF(NOT(ISERROR(MATCH(L53,'[16]Tabla Impacto'!$B$221:$B$223,0))),'[16]Tabla Impacto'!$F$223,L53)</f>
        <v>0</v>
      </c>
      <c r="N53" s="235" t="str">
        <f>IF(OR(M53='[16]Tabla Impacto'!$C$11,M53='[16]Tabla Impacto'!$D$11),"Leve",IF(OR(M53='[16]Tabla Impacto'!$C$12,M53='[16]Tabla Impacto'!$D$12),"Menor",IF(OR(M53='[16]Tabla Impacto'!$C$13,M53='[16]Tabla Impacto'!$D$13),"Moderado",IF(OR(M53='[16]Tabla Impacto'!$C$14,M53='[16]Tabla Impacto'!$D$14),"Mayor",IF(OR(M53='[16]Tabla Impacto'!$C$15,M53='[16]Tabla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97"/>
      <c r="R53" s="93"/>
      <c r="S53" s="97"/>
      <c r="T53" s="93"/>
      <c r="U53" s="98" t="str">
        <f>+CONCATENATE(R53," ",S53," ",T53)</f>
        <v xml:space="preserve">  </v>
      </c>
      <c r="V53" s="25" t="str">
        <f t="shared" si="1"/>
        <v/>
      </c>
      <c r="W53" s="95"/>
      <c r="X53" s="95"/>
      <c r="Y53" s="26" t="str">
        <f>IF(AND(W53="Preventivo",X53="Automático"),"50%",IF(AND(W53="Preventivo",X53="Manual"),"40%",IF(AND(W53="Detectivo",X53="Automático"),"40%",IF(AND(W53="Detectivo",X53="Manual"),"30%",IF(AND(W53="Correctivo",X53="Automático"),"35%",IF(AND(W53="Correctivo",X53="Manual"),"25%",""))))))</f>
        <v/>
      </c>
      <c r="Z53" s="95"/>
      <c r="AA53" s="95"/>
      <c r="AB53" s="95"/>
      <c r="AC53" s="27" t="str">
        <f>IFERROR(IF(V53="Probabilidad",(K53-(+K53*Y53)),IF(V53="Impacto",K53,"")),"")</f>
        <v/>
      </c>
      <c r="AD53" s="241" t="str">
        <f>IFERROR(LOOKUP(LOOKUP(2,1/(AC53:AC59&lt;&gt;""),AC53:AC59),'[16]Opciones Tratamiento'!$I$2:$I$6,'[16]Opciones Tratamiento'!$J$2:$J$6),"")</f>
        <v/>
      </c>
      <c r="AE53" s="26" t="str">
        <f>+AC53</f>
        <v/>
      </c>
      <c r="AF53" s="241" t="str">
        <f>IFERROR(LOOKUP(LOOKUP(2,1/(AG53:AG59&lt;&gt;""),AG53:AG59),'[16]Opciones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97"/>
      <c r="AL53" s="93"/>
      <c r="AM53" s="97"/>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97"/>
      <c r="R54" s="97"/>
      <c r="S54" s="97"/>
      <c r="T54" s="97"/>
      <c r="U54" s="98" t="str">
        <f>+CONCATENATE(R54," ",S54," ",T54)</f>
        <v xml:space="preserve">  </v>
      </c>
      <c r="V54" s="25" t="str">
        <f t="shared" si="1"/>
        <v/>
      </c>
      <c r="W54" s="95"/>
      <c r="X54" s="95"/>
      <c r="Y54" s="26" t="str">
        <f t="shared" ref="Y54" si="40">IF(AND(W54="Preventivo",X54="Automático"),"50%",IF(AND(W54="Preventivo",X54="Manual"),"40%",IF(AND(W54="Detectivo",X54="Automático"),"40%",IF(AND(W54="Detectivo",X54="Manual"),"30%",IF(AND(W54="Correctivo",X54="Automático"),"35%",IF(AND(W54="Correctivo",X54="Manual"),"25%",""))))))</f>
        <v/>
      </c>
      <c r="Z54" s="95"/>
      <c r="AA54" s="95"/>
      <c r="AB54" s="95"/>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97"/>
      <c r="AL54" s="93"/>
      <c r="AM54" s="97"/>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97"/>
      <c r="R55" s="97"/>
      <c r="S55" s="97"/>
      <c r="T55" s="97"/>
      <c r="U55" s="98" t="str">
        <f t="shared" ref="U55:U59" si="42">+CONCATENATE(R55," ",S55," ",T55)</f>
        <v xml:space="preserve">  </v>
      </c>
      <c r="V55" s="25" t="str">
        <f t="shared" si="1"/>
        <v/>
      </c>
      <c r="W55" s="95"/>
      <c r="X55" s="95"/>
      <c r="Y55" s="26" t="str">
        <f>IF(AND(W55="Preventivo",X55="Automático"),"50%",IF(AND(W55="Preventivo",X55="Manual"),"40%",IF(AND(W55="Detectivo",X55="Automático"),"40%",IF(AND(W55="Detectivo",X55="Manual"),"30%",IF(AND(W55="Correctivo",X55="Automático"),"35%",IF(AND(W55="Correctivo",X55="Manual"),"25%",""))))))</f>
        <v/>
      </c>
      <c r="Z55" s="95"/>
      <c r="AA55" s="95"/>
      <c r="AB55" s="95"/>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97"/>
      <c r="AL55" s="93"/>
      <c r="AM55" s="97"/>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97"/>
      <c r="R56" s="97"/>
      <c r="S56" s="97"/>
      <c r="T56" s="97"/>
      <c r="U56" s="98" t="str">
        <f t="shared" si="42"/>
        <v xml:space="preserve">  </v>
      </c>
      <c r="V56" s="25" t="str">
        <f t="shared" si="1"/>
        <v/>
      </c>
      <c r="W56" s="95"/>
      <c r="X56" s="95"/>
      <c r="Y56" s="26" t="str">
        <f t="shared" ref="Y56" si="44">IF(AND(W56="Preventivo",X56="Automático"),"50%",IF(AND(W56="Preventivo",X56="Manual"),"40%",IF(AND(W56="Detectivo",X56="Automático"),"40%",IF(AND(W56="Detectivo",X56="Manual"),"30%",IF(AND(W56="Correctivo",X56="Automático"),"35%",IF(AND(W56="Correctivo",X56="Manual"),"25%",""))))))</f>
        <v/>
      </c>
      <c r="Z56" s="95"/>
      <c r="AA56" s="95"/>
      <c r="AB56" s="95"/>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97"/>
      <c r="AL56" s="93"/>
      <c r="AM56" s="97"/>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97"/>
      <c r="R57" s="97"/>
      <c r="S57" s="97"/>
      <c r="T57" s="97"/>
      <c r="U57" s="98" t="str">
        <f t="shared" si="42"/>
        <v xml:space="preserve">  </v>
      </c>
      <c r="V57" s="25" t="str">
        <f t="shared" si="1"/>
        <v/>
      </c>
      <c r="W57" s="95"/>
      <c r="X57" s="95"/>
      <c r="Y57" s="26" t="str">
        <f>IF(AND(W57="Preventivo",X57="Automático"),"50%",IF(AND(W57="Preventivo",X57="Manual"),"40%",IF(AND(W57="Detectivo",X57="Automático"),"40%",IF(AND(W57="Detectivo",X57="Manual"),"30%",IF(AND(W57="Correctivo",X57="Automático"),"35%",IF(AND(W57="Correctivo",X57="Manual"),"25%",""))))))</f>
        <v/>
      </c>
      <c r="Z57" s="95"/>
      <c r="AA57" s="95"/>
      <c r="AB57" s="95"/>
      <c r="AC57" s="27" t="str">
        <f t="shared" si="43"/>
        <v/>
      </c>
      <c r="AD57" s="241"/>
      <c r="AE57" s="26" t="str">
        <f>+AC57</f>
        <v/>
      </c>
      <c r="AF57" s="241"/>
      <c r="AG57" s="28" t="str">
        <f>IFERROR(IF(AND(V52="Impacto",V53="Impacto",V54="Impacto",V55="Impacto",V57="Impacto"),(AG55-(+AG55*Y57)),IF(V57="Impacto",(O52-(+O52*Y57)),IF(V57="Probabilidad",AG55,""))),"")</f>
        <v/>
      </c>
      <c r="AH57" s="223"/>
      <c r="AI57" s="225"/>
      <c r="AJ57" s="29"/>
      <c r="AK57" s="97"/>
      <c r="AL57" s="93"/>
      <c r="AM57" s="97"/>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97"/>
      <c r="R58" s="97"/>
      <c r="S58" s="97"/>
      <c r="T58" s="97"/>
      <c r="U58" s="98" t="str">
        <f t="shared" si="42"/>
        <v xml:space="preserve">  </v>
      </c>
      <c r="V58" s="25" t="str">
        <f t="shared" si="1"/>
        <v/>
      </c>
      <c r="W58" s="95"/>
      <c r="X58" s="95"/>
      <c r="Y58" s="26" t="str">
        <f>IF(AND(W58="Preventivo",X58="Automático"),"50%",IF(AND(W58="Preventivo",X58="Manual"),"40%",IF(AND(W58="Detectivo",X58="Automático"),"40%",IF(AND(W58="Detectivo",X58="Manual"),"30%",IF(AND(W58="Correctivo",X58="Automático"),"35%",IF(AND(W58="Correctivo",X58="Manual"),"25%",""))))))</f>
        <v/>
      </c>
      <c r="Z58" s="95"/>
      <c r="AA58" s="95"/>
      <c r="AB58" s="95"/>
      <c r="AC58" s="27" t="str">
        <f t="shared" si="43"/>
        <v/>
      </c>
      <c r="AD58" s="241"/>
      <c r="AE58" s="26" t="str">
        <f>+AC58</f>
        <v/>
      </c>
      <c r="AF58" s="241"/>
      <c r="AG58" s="28" t="str">
        <f>IFERROR(IF(AND(V52="Impacto",V53="Impacto",V54="Impacto",V55="Impacto",V58="Impacto"),(AG55-(+AG55*Y58)),IF(V58="Impacto",(O52-(+O52*Y58)),IF(V58="Probabilidad",AG55,""))),"")</f>
        <v/>
      </c>
      <c r="AH58" s="223"/>
      <c r="AI58" s="225"/>
      <c r="AJ58" s="29"/>
      <c r="AK58" s="97"/>
      <c r="AL58" s="93"/>
      <c r="AM58" s="97"/>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97"/>
      <c r="R59" s="97"/>
      <c r="S59" s="97"/>
      <c r="T59" s="97"/>
      <c r="U59" s="98" t="str">
        <f t="shared" si="42"/>
        <v xml:space="preserve">  </v>
      </c>
      <c r="V59" s="25" t="str">
        <f t="shared" si="1"/>
        <v/>
      </c>
      <c r="W59" s="95"/>
      <c r="X59" s="95"/>
      <c r="Y59" s="26" t="str">
        <f>IF(AND(W59="Preventivo",X59="Automático"),"50%",IF(AND(W59="Preventivo",X59="Manual"),"40%",IF(AND(W59="Detectivo",X59="Automático"),"40%",IF(AND(W59="Detectivo",X59="Manual"),"30%",IF(AND(W59="Correctivo",X59="Automático"),"35%",IF(AND(W59="Correctivo",X59="Manual"),"25%",""))))))</f>
        <v/>
      </c>
      <c r="Z59" s="95"/>
      <c r="AA59" s="95"/>
      <c r="AB59" s="95"/>
      <c r="AC59" s="27" t="str">
        <f t="shared" si="43"/>
        <v/>
      </c>
      <c r="AD59" s="241"/>
      <c r="AE59" s="26" t="str">
        <f>+AC59</f>
        <v/>
      </c>
      <c r="AF59" s="241"/>
      <c r="AG59" s="28" t="str">
        <f>IFERROR(IF(AND(V53="Impacto",V54="Impacto",V55="Impacto",V56="Impacto",V59="Impacto"),(AG56-(+AG56*Y59)),IF(V59="Impacto",(O53-(+O53*Y59)),IF(V59="Probabilidad",AG56,""))),"")</f>
        <v/>
      </c>
      <c r="AH59" s="223"/>
      <c r="AI59" s="225"/>
      <c r="AJ59" s="29"/>
      <c r="AK59" s="97"/>
      <c r="AL59" s="93"/>
      <c r="AM59" s="97"/>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IF(NOT(ISERROR(MATCH(L60,'[16]Tabla Impacto'!$B$221:$B$223,0))),'[16]Tabla Impacto'!$F$223,L60)</f>
        <v>0</v>
      </c>
      <c r="N60" s="235" t="str">
        <f>IF(OR(M60='[16]Tabla Impacto'!$C$11,M60='[16]Tabla Impacto'!$D$11),"Leve",IF(OR(M60='[16]Tabla Impacto'!$C$12,M60='[16]Tabla Impacto'!$D$12),"Menor",IF(OR(M60='[16]Tabla Impacto'!$C$13,M60='[16]Tabla Impacto'!$D$13),"Moderado",IF(OR(M60='[16]Tabla Impacto'!$C$14,M60='[16]Tabla Impacto'!$D$14),"Mayor",IF(OR(M60='[16]Tabla Impacto'!$C$15,M60='[16]Tabla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97"/>
      <c r="R60" s="93"/>
      <c r="S60" s="97"/>
      <c r="T60" s="93"/>
      <c r="U60" s="98" t="str">
        <f>+CONCATENATE(R60," ",S60," ",T60)</f>
        <v xml:space="preserve">  </v>
      </c>
      <c r="V60" s="25" t="str">
        <f t="shared" si="1"/>
        <v/>
      </c>
      <c r="W60" s="95"/>
      <c r="X60" s="95"/>
      <c r="Y60" s="26" t="str">
        <f>IF(AND(W60="Preventivo",X60="Automático"),"50%",IF(AND(W60="Preventivo",X60="Manual"),"40%",IF(AND(W60="Detectivo",X60="Automático"),"40%",IF(AND(W60="Detectivo",X60="Manual"),"30%",IF(AND(W60="Correctivo",X60="Automático"),"35%",IF(AND(W60="Correctivo",X60="Manual"),"25%",""))))))</f>
        <v/>
      </c>
      <c r="Z60" s="95"/>
      <c r="AA60" s="95"/>
      <c r="AB60" s="95"/>
      <c r="AC60" s="27" t="str">
        <f>IFERROR(IF(V60="Probabilidad",(K60-(+K60*Y60)),IF(V60="Impacto",K60,"")),"")</f>
        <v/>
      </c>
      <c r="AD60" s="241" t="str">
        <f>IFERROR(LOOKUP(LOOKUP(2,1/(AC60:AC66&lt;&gt;""),AC60:AC66),'[16]Opciones Tratamiento'!$I$2:$I$6,'[16]Opciones Tratamiento'!$J$2:$J$6),"")</f>
        <v/>
      </c>
      <c r="AE60" s="26" t="str">
        <f>+AC60</f>
        <v/>
      </c>
      <c r="AF60" s="241" t="str">
        <f>IFERROR(LOOKUP(LOOKUP(2,1/(AG60:AG66&lt;&gt;""),AG60:AG66),'[16]Opciones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97"/>
      <c r="AL60" s="93"/>
      <c r="AM60" s="97"/>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97"/>
      <c r="R61" s="97"/>
      <c r="S61" s="97"/>
      <c r="T61" s="97"/>
      <c r="U61" s="98" t="str">
        <f>+CONCATENATE(R61," ",S61," ",T61)</f>
        <v xml:space="preserve">  </v>
      </c>
      <c r="V61" s="25" t="str">
        <f t="shared" si="1"/>
        <v/>
      </c>
      <c r="W61" s="95"/>
      <c r="X61" s="95"/>
      <c r="Y61" s="26" t="str">
        <f t="shared" ref="Y61" si="47">IF(AND(W61="Preventivo",X61="Automático"),"50%",IF(AND(W61="Preventivo",X61="Manual"),"40%",IF(AND(W61="Detectivo",X61="Automático"),"40%",IF(AND(W61="Detectivo",X61="Manual"),"30%",IF(AND(W61="Correctivo",X61="Automático"),"35%",IF(AND(W61="Correctivo",X61="Manual"),"25%",""))))))</f>
        <v/>
      </c>
      <c r="Z61" s="95"/>
      <c r="AA61" s="95"/>
      <c r="AB61" s="95"/>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97"/>
      <c r="AL61" s="93"/>
      <c r="AM61" s="97"/>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97"/>
      <c r="R62" s="97"/>
      <c r="S62" s="97"/>
      <c r="T62" s="97"/>
      <c r="U62" s="98" t="str">
        <f t="shared" ref="U62:U66" si="49">+CONCATENATE(R62," ",S62," ",T62)</f>
        <v xml:space="preserve">  </v>
      </c>
      <c r="V62" s="25" t="str">
        <f t="shared" si="1"/>
        <v/>
      </c>
      <c r="W62" s="95"/>
      <c r="X62" s="95"/>
      <c r="Y62" s="26" t="str">
        <f>IF(AND(W62="Preventivo",X62="Automático"),"50%",IF(AND(W62="Preventivo",X62="Manual"),"40%",IF(AND(W62="Detectivo",X62="Automático"),"40%",IF(AND(W62="Detectivo",X62="Manual"),"30%",IF(AND(W62="Correctivo",X62="Automático"),"35%",IF(AND(W62="Correctivo",X62="Manual"),"25%",""))))))</f>
        <v/>
      </c>
      <c r="Z62" s="95"/>
      <c r="AA62" s="95"/>
      <c r="AB62" s="95"/>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97"/>
      <c r="AL62" s="93"/>
      <c r="AM62" s="97"/>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97"/>
      <c r="R63" s="97"/>
      <c r="S63" s="97"/>
      <c r="T63" s="97"/>
      <c r="U63" s="98" t="str">
        <f t="shared" si="49"/>
        <v xml:space="preserve">  </v>
      </c>
      <c r="V63" s="25" t="str">
        <f t="shared" si="1"/>
        <v/>
      </c>
      <c r="W63" s="95"/>
      <c r="X63" s="95"/>
      <c r="Y63" s="26" t="str">
        <f t="shared" ref="Y63:Y65" si="51">IF(AND(W63="Preventivo",X63="Automático"),"50%",IF(AND(W63="Preventivo",X63="Manual"),"40%",IF(AND(W63="Detectivo",X63="Automático"),"40%",IF(AND(W63="Detectivo",X63="Manual"),"30%",IF(AND(W63="Correctivo",X63="Automático"),"35%",IF(AND(W63="Correctivo",X63="Manual"),"25%",""))))))</f>
        <v/>
      </c>
      <c r="Z63" s="95"/>
      <c r="AA63" s="95"/>
      <c r="AB63" s="95"/>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97"/>
      <c r="AL63" s="93"/>
      <c r="AM63" s="97"/>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97"/>
      <c r="R64" s="97"/>
      <c r="S64" s="97"/>
      <c r="T64" s="97"/>
      <c r="U64" s="98" t="str">
        <f t="shared" si="49"/>
        <v xml:space="preserve">  </v>
      </c>
      <c r="V64" s="25" t="str">
        <f t="shared" si="1"/>
        <v/>
      </c>
      <c r="W64" s="95"/>
      <c r="X64" s="95"/>
      <c r="Y64" s="26" t="str">
        <f t="shared" si="51"/>
        <v/>
      </c>
      <c r="Z64" s="95"/>
      <c r="AA64" s="95"/>
      <c r="AB64" s="95"/>
      <c r="AC64" s="27" t="str">
        <f t="shared" si="50"/>
        <v/>
      </c>
      <c r="AD64" s="263"/>
      <c r="AE64" s="26" t="str">
        <f t="shared" si="52"/>
        <v/>
      </c>
      <c r="AF64" s="263"/>
      <c r="AG64" s="28" t="str">
        <f>IFERROR(IF(AND(V61="Impacto",V62="Impacto",V63="Impacto",V64="Impacto"),(AG63-(+AG63*Y64)),IF(V64="Impacto",(O61-(+O61*Y64)),IF(V64="Probabilidad",AG63,""))),"")</f>
        <v/>
      </c>
      <c r="AH64" s="265"/>
      <c r="AI64" s="267"/>
      <c r="AJ64" s="29"/>
      <c r="AK64" s="97"/>
      <c r="AL64" s="93"/>
      <c r="AM64" s="97"/>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97"/>
      <c r="R65" s="97"/>
      <c r="S65" s="97"/>
      <c r="T65" s="97"/>
      <c r="U65" s="98" t="str">
        <f t="shared" si="49"/>
        <v xml:space="preserve">  </v>
      </c>
      <c r="V65" s="25" t="str">
        <f t="shared" si="1"/>
        <v/>
      </c>
      <c r="W65" s="95"/>
      <c r="X65" s="95"/>
      <c r="Y65" s="26" t="str">
        <f t="shared" si="51"/>
        <v/>
      </c>
      <c r="Z65" s="95"/>
      <c r="AA65" s="95"/>
      <c r="AB65" s="95"/>
      <c r="AC65" s="27" t="str">
        <f t="shared" si="50"/>
        <v/>
      </c>
      <c r="AD65" s="263"/>
      <c r="AE65" s="26" t="str">
        <f t="shared" si="52"/>
        <v/>
      </c>
      <c r="AF65" s="263"/>
      <c r="AG65" s="28" t="str">
        <f>IFERROR(IF(AND(V61="Impacto",V62="Impacto",V63="Impacto",V65="Impacto"),(AG63-(+AG63*Y65)),IF(V65="Impacto",(O61-(+O61*Y65)),IF(V65="Probabilidad",AG63,""))),"")</f>
        <v/>
      </c>
      <c r="AH65" s="265"/>
      <c r="AI65" s="267"/>
      <c r="AJ65" s="29"/>
      <c r="AK65" s="97"/>
      <c r="AL65" s="93"/>
      <c r="AM65" s="97"/>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97"/>
      <c r="R66" s="102"/>
      <c r="S66" s="102"/>
      <c r="T66" s="102"/>
      <c r="U66" s="101" t="str">
        <f t="shared" si="49"/>
        <v xml:space="preserve">  </v>
      </c>
      <c r="V66" s="30" t="str">
        <f t="shared" si="1"/>
        <v/>
      </c>
      <c r="W66" s="103"/>
      <c r="X66" s="103"/>
      <c r="Y66" s="31" t="str">
        <f>IF(AND(W66="Preventivo",X66="Automático"),"50%",IF(AND(W66="Preventivo",X66="Manual"),"40%",IF(AND(W66="Detectivo",X66="Automático"),"40%",IF(AND(W66="Detectivo",X66="Manual"),"30%",IF(AND(W66="Correctivo",X66="Automático"),"35%",IF(AND(W66="Correctivo",X66="Manual"),"25%",""))))))</f>
        <v/>
      </c>
      <c r="Z66" s="103"/>
      <c r="AA66" s="103"/>
      <c r="AB66" s="103"/>
      <c r="AC66" s="27" t="str">
        <f t="shared" si="50"/>
        <v/>
      </c>
      <c r="AD66" s="264"/>
      <c r="AE66" s="31" t="str">
        <f>+AC66</f>
        <v/>
      </c>
      <c r="AF66" s="264"/>
      <c r="AG66" s="32" t="str">
        <f>IFERROR(IF(AND(V60="Impacto",V61="Impacto",V62="Impacto",V63="Impacto",V66="Impacto"),(AG63-(+AG63*Y66)),IF(V66="Impacto",(O60-(+O60*Y66)),IF(V66="Probabilidad",AG63,""))),"")</f>
        <v/>
      </c>
      <c r="AH66" s="266"/>
      <c r="AI66" s="268"/>
      <c r="AJ66" s="33"/>
      <c r="AK66" s="102"/>
      <c r="AL66" s="100"/>
      <c r="AM66" s="102"/>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IF(NOT(ISERROR(MATCH(L67,'[16]Tabla Impacto'!$B$221:$B$223,0))),'[16]Tabla Impacto'!$F$223,L67)</f>
        <v>0</v>
      </c>
      <c r="N67" s="235" t="str">
        <f>IF(OR(M67='[16]Tabla Impacto'!$C$11,M67='[16]Tabla Impacto'!$D$11),"Leve",IF(OR(M67='[16]Tabla Impacto'!$C$12,M67='[16]Tabla Impacto'!$D$12),"Menor",IF(OR(M67='[16]Tabla Impacto'!$C$13,M67='[16]Tabla Impacto'!$D$13),"Moderado",IF(OR(M67='[16]Tabla Impacto'!$C$14,M67='[16]Tabla Impacto'!$D$14),"Mayor",IF(OR(M67='[16]Tabla Impacto'!$C$15,M67='[16]Tabla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97"/>
      <c r="R67" s="93"/>
      <c r="S67" s="97"/>
      <c r="T67" s="93"/>
      <c r="U67" s="98" t="str">
        <f>+CONCATENATE(R67," ",S67," ",T67)</f>
        <v xml:space="preserve">  </v>
      </c>
      <c r="V67" s="25" t="str">
        <f t="shared" si="1"/>
        <v>Probabilidad</v>
      </c>
      <c r="W67" s="95" t="s">
        <v>75</v>
      </c>
      <c r="X67" s="95" t="s">
        <v>76</v>
      </c>
      <c r="Y67" s="26" t="str">
        <f>IF(AND(W67="Preventivo",X67="Automático"),"50%",IF(AND(W67="Preventivo",X67="Manual"),"40%",IF(AND(W67="Detectivo",X67="Automático"),"40%",IF(AND(W67="Detectivo",X67="Manual"),"30%",IF(AND(W67="Correctivo",X67="Automático"),"35%",IF(AND(W67="Correctivo",X67="Manual"),"25%",""))))))</f>
        <v>40%</v>
      </c>
      <c r="Z67" s="95" t="s">
        <v>77</v>
      </c>
      <c r="AA67" s="95" t="s">
        <v>78</v>
      </c>
      <c r="AB67" s="95" t="s">
        <v>79</v>
      </c>
      <c r="AC67" s="27" t="str">
        <f>IFERROR(IF(V67="Probabilidad",(K67-(+K67*Y67)),IF(V67="Impacto",K67,"")),"")</f>
        <v/>
      </c>
      <c r="AD67" s="241" t="str">
        <f>IFERROR(LOOKUP(LOOKUP(2,1/(AC67:AC73&lt;&gt;""),AC67:AC73),'[16]Opciones Tratamiento'!$I$2:$I$6,'[16]Opciones Tratamiento'!$J$2:$J$6),"")</f>
        <v/>
      </c>
      <c r="AE67" s="26" t="str">
        <f>+AC67</f>
        <v/>
      </c>
      <c r="AF67" s="241" t="str">
        <f>IFERROR(LOOKUP(LOOKUP(2,1/(AG67:AG73&lt;&gt;""),AG67:AG73),'[16]Opciones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97"/>
      <c r="AL67" s="93"/>
      <c r="AM67" s="97"/>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97"/>
      <c r="R68" s="97"/>
      <c r="S68" s="97"/>
      <c r="T68" s="97"/>
      <c r="U68" s="98" t="str">
        <f>+CONCATENATE(R68," ",S68," ",T68)</f>
        <v xml:space="preserve">  </v>
      </c>
      <c r="V68" s="25" t="str">
        <f t="shared" si="1"/>
        <v/>
      </c>
      <c r="W68" s="95"/>
      <c r="X68" s="95"/>
      <c r="Y68" s="26" t="str">
        <f t="shared" ref="Y68" si="54">IF(AND(W68="Preventivo",X68="Automático"),"50%",IF(AND(W68="Preventivo",X68="Manual"),"40%",IF(AND(W68="Detectivo",X68="Automático"),"40%",IF(AND(W68="Detectivo",X68="Manual"),"30%",IF(AND(W68="Correctivo",X68="Automático"),"35%",IF(AND(W68="Correctivo",X68="Manual"),"25%",""))))))</f>
        <v/>
      </c>
      <c r="Z68" s="95"/>
      <c r="AA68" s="95"/>
      <c r="AB68" s="95"/>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97"/>
      <c r="AL68" s="93"/>
      <c r="AM68" s="97"/>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97"/>
      <c r="R69" s="97"/>
      <c r="S69" s="97"/>
      <c r="T69" s="97"/>
      <c r="U69" s="98" t="str">
        <f t="shared" ref="U69:U73" si="56">+CONCATENATE(R69," ",S69," ",T69)</f>
        <v xml:space="preserve">  </v>
      </c>
      <c r="V69" s="25" t="str">
        <f t="shared" si="1"/>
        <v/>
      </c>
      <c r="W69" s="95"/>
      <c r="X69" s="95"/>
      <c r="Y69" s="26" t="str">
        <f>IF(AND(W69="Preventivo",X69="Automático"),"50%",IF(AND(W69="Preventivo",X69="Manual"),"40%",IF(AND(W69="Detectivo",X69="Automático"),"40%",IF(AND(W69="Detectivo",X69="Manual"),"30%",IF(AND(W69="Correctivo",X69="Automático"),"35%",IF(AND(W69="Correctivo",X69="Manual"),"25%",""))))))</f>
        <v/>
      </c>
      <c r="Z69" s="95"/>
      <c r="AA69" s="95"/>
      <c r="AB69" s="95"/>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97"/>
      <c r="AL69" s="93"/>
      <c r="AM69" s="97"/>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97"/>
      <c r="R70" s="97"/>
      <c r="S70" s="97"/>
      <c r="T70" s="97"/>
      <c r="U70" s="98" t="str">
        <f t="shared" si="56"/>
        <v xml:space="preserve">  </v>
      </c>
      <c r="V70" s="25" t="str">
        <f t="shared" si="1"/>
        <v/>
      </c>
      <c r="W70" s="95"/>
      <c r="X70" s="95"/>
      <c r="Y70" s="26" t="str">
        <f t="shared" ref="Y70:Y72" si="58">IF(AND(W70="Preventivo",X70="Automático"),"50%",IF(AND(W70="Preventivo",X70="Manual"),"40%",IF(AND(W70="Detectivo",X70="Automático"),"40%",IF(AND(W70="Detectivo",X70="Manual"),"30%",IF(AND(W70="Correctivo",X70="Automático"),"35%",IF(AND(W70="Correctivo",X70="Manual"),"25%",""))))))</f>
        <v/>
      </c>
      <c r="Z70" s="95"/>
      <c r="AA70" s="95"/>
      <c r="AB70" s="95"/>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97"/>
      <c r="AL70" s="93"/>
      <c r="AM70" s="97"/>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97"/>
      <c r="R71" s="97"/>
      <c r="S71" s="97"/>
      <c r="T71" s="97"/>
      <c r="U71" s="98" t="str">
        <f t="shared" si="56"/>
        <v xml:space="preserve">  </v>
      </c>
      <c r="V71" s="25" t="str">
        <f t="shared" si="1"/>
        <v/>
      </c>
      <c r="W71" s="95"/>
      <c r="X71" s="95"/>
      <c r="Y71" s="26" t="str">
        <f t="shared" si="58"/>
        <v/>
      </c>
      <c r="Z71" s="95"/>
      <c r="AA71" s="95"/>
      <c r="AB71" s="95"/>
      <c r="AC71" s="27" t="str">
        <f t="shared" si="57"/>
        <v/>
      </c>
      <c r="AD71" s="263"/>
      <c r="AE71" s="26" t="str">
        <f t="shared" si="59"/>
        <v/>
      </c>
      <c r="AF71" s="263"/>
      <c r="AG71" s="28" t="str">
        <f>IFERROR(IF(AND(V68="Impacto",V69="Impacto",V70="Impacto",V71="Impacto"),(AG70-(+AG70*Y71)),IF(V71="Impacto",(O68-(+O68*Y71)),IF(V71="Probabilidad",AG70,""))),"")</f>
        <v/>
      </c>
      <c r="AH71" s="265"/>
      <c r="AI71" s="267"/>
      <c r="AJ71" s="29"/>
      <c r="AK71" s="97"/>
      <c r="AL71" s="93"/>
      <c r="AM71" s="97"/>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97"/>
      <c r="R72" s="97"/>
      <c r="S72" s="97"/>
      <c r="T72" s="97"/>
      <c r="U72" s="98" t="str">
        <f t="shared" si="56"/>
        <v xml:space="preserve">  </v>
      </c>
      <c r="V72" s="25" t="str">
        <f t="shared" si="1"/>
        <v/>
      </c>
      <c r="W72" s="95"/>
      <c r="X72" s="95"/>
      <c r="Y72" s="26" t="str">
        <f t="shared" si="58"/>
        <v/>
      </c>
      <c r="Z72" s="95"/>
      <c r="AA72" s="95"/>
      <c r="AB72" s="95"/>
      <c r="AC72" s="27" t="str">
        <f t="shared" si="57"/>
        <v/>
      </c>
      <c r="AD72" s="263"/>
      <c r="AE72" s="26" t="str">
        <f t="shared" si="59"/>
        <v/>
      </c>
      <c r="AF72" s="263"/>
      <c r="AG72" s="28" t="str">
        <f>IFERROR(IF(AND(V68="Impacto",V69="Impacto",V70="Impacto",V72="Impacto"),(AG70-(+AG70*Y72)),IF(V72="Impacto",(O68-(+O68*Y72)),IF(V72="Probabilidad",AG70,""))),"")</f>
        <v/>
      </c>
      <c r="AH72" s="265"/>
      <c r="AI72" s="267"/>
      <c r="AJ72" s="29"/>
      <c r="AK72" s="97"/>
      <c r="AL72" s="93"/>
      <c r="AM72" s="97"/>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97"/>
      <c r="R73" s="102"/>
      <c r="S73" s="102"/>
      <c r="T73" s="102"/>
      <c r="U73" s="101" t="str">
        <f t="shared" si="56"/>
        <v xml:space="preserve">  </v>
      </c>
      <c r="V73" s="30" t="str">
        <f t="shared" si="1"/>
        <v/>
      </c>
      <c r="W73" s="103"/>
      <c r="X73" s="103"/>
      <c r="Y73" s="31" t="str">
        <f>IF(AND(W73="Preventivo",X73="Automático"),"50%",IF(AND(W73="Preventivo",X73="Manual"),"40%",IF(AND(W73="Detectivo",X73="Automático"),"40%",IF(AND(W73="Detectivo",X73="Manual"),"30%",IF(AND(W73="Correctivo",X73="Automático"),"35%",IF(AND(W73="Correctivo",X73="Manual"),"25%",""))))))</f>
        <v/>
      </c>
      <c r="Z73" s="103"/>
      <c r="AA73" s="103"/>
      <c r="AB73" s="103"/>
      <c r="AC73" s="27" t="str">
        <f t="shared" si="57"/>
        <v/>
      </c>
      <c r="AD73" s="264"/>
      <c r="AE73" s="31" t="str">
        <f>+AC73</f>
        <v/>
      </c>
      <c r="AF73" s="264"/>
      <c r="AG73" s="32" t="str">
        <f>IFERROR(IF(AND(V67="Impacto",V68="Impacto",V69="Impacto",V70="Impacto",V73="Impacto"),(AG70-(+AG70*Y73)),IF(V73="Impacto",(O67-(+O67*Y73)),IF(V73="Probabilidad",AG70,""))),"")</f>
        <v/>
      </c>
      <c r="AH73" s="266"/>
      <c r="AI73" s="268"/>
      <c r="AJ73" s="33"/>
      <c r="AK73" s="102"/>
      <c r="AL73" s="100"/>
      <c r="AM73" s="102"/>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IF(NOT(ISERROR(MATCH(L74,'[16]Tabla Impacto'!$B$221:$B$223,0))),'[16]Tabla Impacto'!$F$223,L74)</f>
        <v>0</v>
      </c>
      <c r="N74" s="235" t="str">
        <f>IF(OR(M74='[16]Tabla Impacto'!$C$11,M74='[16]Tabla Impacto'!$D$11),"Leve",IF(OR(M74='[16]Tabla Impacto'!$C$12,M74='[16]Tabla Impacto'!$D$12),"Menor",IF(OR(M74='[16]Tabla Impacto'!$C$13,M74='[16]Tabla Impacto'!$D$13),"Moderado",IF(OR(M74='[16]Tabla Impacto'!$C$14,M74='[16]Tabla Impacto'!$D$14),"Mayor",IF(OR(M74='[16]Tabla Impacto'!$C$15,M74='[16]Tabla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97"/>
      <c r="R74" s="93"/>
      <c r="S74" s="97"/>
      <c r="T74" s="93"/>
      <c r="U74" s="98" t="str">
        <f>+CONCATENATE(R74," ",S74," ",T74)</f>
        <v xml:space="preserve">  </v>
      </c>
      <c r="V74" s="25" t="str">
        <f t="shared" si="1"/>
        <v/>
      </c>
      <c r="W74" s="95"/>
      <c r="X74" s="95"/>
      <c r="Y74" s="26" t="str">
        <f>IF(AND(W74="Preventivo",X74="Automático"),"50%",IF(AND(W74="Preventivo",X74="Manual"),"40%",IF(AND(W74="Detectivo",X74="Automático"),"40%",IF(AND(W74="Detectivo",X74="Manual"),"30%",IF(AND(W74="Correctivo",X74="Automático"),"35%",IF(AND(W74="Correctivo",X74="Manual"),"25%",""))))))</f>
        <v/>
      </c>
      <c r="Z74" s="95"/>
      <c r="AA74" s="95"/>
      <c r="AB74" s="95"/>
      <c r="AC74" s="27" t="str">
        <f>IFERROR(IF(V74="Probabilidad",(K74-(+K74*Y74)),IF(V74="Impacto",K74,"")),"")</f>
        <v/>
      </c>
      <c r="AD74" s="241" t="str">
        <f>IFERROR(LOOKUP(LOOKUP(2,1/(AC74:AC80&lt;&gt;""),AC74:AC80),'[16]Opciones Tratamiento'!$I$2:$I$6,'[16]Opciones Tratamiento'!$J$2:$J$6),"")</f>
        <v/>
      </c>
      <c r="AE74" s="26" t="str">
        <f>+AC74</f>
        <v/>
      </c>
      <c r="AF74" s="241" t="str">
        <f>IFERROR(LOOKUP(LOOKUP(2,1/(AG74:AG80&lt;&gt;""),AG74:AG80),'[16]Opciones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97"/>
      <c r="AL74" s="93"/>
      <c r="AM74" s="97"/>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97"/>
      <c r="R75" s="97"/>
      <c r="S75" s="97"/>
      <c r="T75" s="97"/>
      <c r="U75" s="98" t="str">
        <f>+CONCATENATE(R75," ",S75," ",T75)</f>
        <v xml:space="preserve">  </v>
      </c>
      <c r="V75" s="25" t="str">
        <f t="shared" si="1"/>
        <v/>
      </c>
      <c r="W75" s="95"/>
      <c r="X75" s="95"/>
      <c r="Y75" s="26" t="str">
        <f t="shared" ref="Y75" si="61">IF(AND(W75="Preventivo",X75="Automático"),"50%",IF(AND(W75="Preventivo",X75="Manual"),"40%",IF(AND(W75="Detectivo",X75="Automático"),"40%",IF(AND(W75="Detectivo",X75="Manual"),"30%",IF(AND(W75="Correctivo",X75="Automático"),"35%",IF(AND(W75="Correctivo",X75="Manual"),"25%",""))))))</f>
        <v/>
      </c>
      <c r="Z75" s="95"/>
      <c r="AA75" s="95"/>
      <c r="AB75" s="95"/>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97"/>
      <c r="AL75" s="93"/>
      <c r="AM75" s="97"/>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97"/>
      <c r="R76" s="97"/>
      <c r="S76" s="97"/>
      <c r="T76" s="97"/>
      <c r="U76" s="98" t="str">
        <f t="shared" ref="U76:U80" si="63">+CONCATENATE(R76," ",S76," ",T76)</f>
        <v xml:space="preserve">  </v>
      </c>
      <c r="V76" s="25" t="str">
        <f t="shared" ref="V76:V80" si="64">IF(OR(W76="Preventivo",W76="Detectivo"),"Probabilidad",IF(W76="Correctivo","Impacto",""))</f>
        <v/>
      </c>
      <c r="W76" s="95"/>
      <c r="X76" s="95"/>
      <c r="Y76" s="26" t="str">
        <f>IF(AND(W76="Preventivo",X76="Automático"),"50%",IF(AND(W76="Preventivo",X76="Manual"),"40%",IF(AND(W76="Detectivo",X76="Automático"),"40%",IF(AND(W76="Detectivo",X76="Manual"),"30%",IF(AND(W76="Correctivo",X76="Automático"),"35%",IF(AND(W76="Correctivo",X76="Manual"),"25%",""))))))</f>
        <v/>
      </c>
      <c r="Z76" s="95"/>
      <c r="AA76" s="95"/>
      <c r="AB76" s="95"/>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97"/>
      <c r="AL76" s="93"/>
      <c r="AM76" s="97"/>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97"/>
      <c r="R77" s="97"/>
      <c r="S77" s="97"/>
      <c r="T77" s="97"/>
      <c r="U77" s="98" t="str">
        <f t="shared" si="63"/>
        <v xml:space="preserve">  </v>
      </c>
      <c r="V77" s="25" t="str">
        <f t="shared" si="64"/>
        <v/>
      </c>
      <c r="W77" s="95"/>
      <c r="X77" s="95"/>
      <c r="Y77" s="26" t="str">
        <f t="shared" ref="Y77:Y79" si="66">IF(AND(W77="Preventivo",X77="Automático"),"50%",IF(AND(W77="Preventivo",X77="Manual"),"40%",IF(AND(W77="Detectivo",X77="Automático"),"40%",IF(AND(W77="Detectivo",X77="Manual"),"30%",IF(AND(W77="Correctivo",X77="Automático"),"35%",IF(AND(W77="Correctivo",X77="Manual"),"25%",""))))))</f>
        <v/>
      </c>
      <c r="Z77" s="95"/>
      <c r="AA77" s="95"/>
      <c r="AB77" s="95"/>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97"/>
      <c r="AL77" s="93"/>
      <c r="AM77" s="97"/>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97"/>
      <c r="R78" s="97"/>
      <c r="S78" s="97"/>
      <c r="T78" s="97"/>
      <c r="U78" s="98" t="str">
        <f t="shared" si="63"/>
        <v xml:space="preserve">  </v>
      </c>
      <c r="V78" s="25" t="str">
        <f t="shared" si="64"/>
        <v/>
      </c>
      <c r="W78" s="95"/>
      <c r="X78" s="95"/>
      <c r="Y78" s="26" t="str">
        <f t="shared" si="66"/>
        <v/>
      </c>
      <c r="Z78" s="95"/>
      <c r="AA78" s="95"/>
      <c r="AB78" s="95"/>
      <c r="AC78" s="27" t="str">
        <f t="shared" si="65"/>
        <v/>
      </c>
      <c r="AD78" s="263"/>
      <c r="AE78" s="26" t="str">
        <f t="shared" si="67"/>
        <v/>
      </c>
      <c r="AF78" s="263"/>
      <c r="AG78" s="28" t="str">
        <f>IFERROR(IF(AND(V75="Impacto",V76="Impacto",V77="Impacto",V78="Impacto"),(AG77-(+AG77*Y78)),IF(V78="Impacto",(O75-(+O75*Y78)),IF(V78="Probabilidad",AG77,""))),"")</f>
        <v/>
      </c>
      <c r="AH78" s="265"/>
      <c r="AI78" s="267"/>
      <c r="AJ78" s="29"/>
      <c r="AK78" s="97"/>
      <c r="AL78" s="93"/>
      <c r="AM78" s="97"/>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97"/>
      <c r="R79" s="97"/>
      <c r="S79" s="97"/>
      <c r="T79" s="97"/>
      <c r="U79" s="98" t="str">
        <f t="shared" si="63"/>
        <v xml:space="preserve">  </v>
      </c>
      <c r="V79" s="25" t="str">
        <f t="shared" si="64"/>
        <v/>
      </c>
      <c r="W79" s="95"/>
      <c r="X79" s="95"/>
      <c r="Y79" s="26" t="str">
        <f t="shared" si="66"/>
        <v/>
      </c>
      <c r="Z79" s="95"/>
      <c r="AA79" s="95"/>
      <c r="AB79" s="95"/>
      <c r="AC79" s="27" t="str">
        <f t="shared" si="65"/>
        <v/>
      </c>
      <c r="AD79" s="263"/>
      <c r="AE79" s="26" t="str">
        <f t="shared" si="67"/>
        <v/>
      </c>
      <c r="AF79" s="263"/>
      <c r="AG79" s="28" t="str">
        <f>IFERROR(IF(AND(V75="Impacto",V76="Impacto",V77="Impacto",V79="Impacto"),(AG77-(+AG77*Y79)),IF(V79="Impacto",(O75-(+O75*Y79)),IF(V79="Probabilidad",AG77,""))),"")</f>
        <v/>
      </c>
      <c r="AH79" s="265"/>
      <c r="AI79" s="267"/>
      <c r="AJ79" s="29"/>
      <c r="AK79" s="97"/>
      <c r="AL79" s="93"/>
      <c r="AM79" s="97"/>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150" hidden="1" customHeight="1" thickBot="1" x14ac:dyDescent="0.3">
      <c r="A80" s="246"/>
      <c r="B80" s="289"/>
      <c r="C80" s="248"/>
      <c r="D80" s="250"/>
      <c r="E80" s="250"/>
      <c r="F80" s="250"/>
      <c r="G80" s="252"/>
      <c r="H80" s="250"/>
      <c r="I80" s="254"/>
      <c r="J80" s="260"/>
      <c r="K80" s="270"/>
      <c r="L80" s="272"/>
      <c r="M80" s="272"/>
      <c r="N80" s="260"/>
      <c r="O80" s="270"/>
      <c r="P80" s="262"/>
      <c r="Q80" s="97"/>
      <c r="R80" s="102"/>
      <c r="S80" s="102"/>
      <c r="T80" s="102"/>
      <c r="U80" s="101" t="str">
        <f t="shared" si="63"/>
        <v xml:space="preserve">  </v>
      </c>
      <c r="V80" s="30" t="str">
        <f t="shared" si="64"/>
        <v/>
      </c>
      <c r="W80" s="103"/>
      <c r="X80" s="103"/>
      <c r="Y80" s="31" t="str">
        <f>IF(AND(W80="Preventivo",X80="Automático"),"50%",IF(AND(W80="Preventivo",X80="Manual"),"40%",IF(AND(W80="Detectivo",X80="Automático"),"40%",IF(AND(W80="Detectivo",X80="Manual"),"30%",IF(AND(W80="Correctivo",X80="Automático"),"35%",IF(AND(W80="Correctivo",X80="Manual"),"25%",""))))))</f>
        <v/>
      </c>
      <c r="Z80" s="103"/>
      <c r="AA80" s="103"/>
      <c r="AB80" s="103"/>
      <c r="AC80" s="27" t="str">
        <f t="shared" si="65"/>
        <v/>
      </c>
      <c r="AD80" s="264"/>
      <c r="AE80" s="31" t="str">
        <f>+AC80</f>
        <v/>
      </c>
      <c r="AF80" s="264"/>
      <c r="AG80" s="32" t="str">
        <f>IFERROR(IF(AND(V74="Impacto",V75="Impacto",V76="Impacto",V77="Impacto",V80="Impacto"),(AG77-(+AG77*Y80)),IF(V80="Impacto",(O74-(+O74*Y80)),IF(V80="Probabilidad",AG77,""))),"")</f>
        <v/>
      </c>
      <c r="AH80" s="266"/>
      <c r="AI80" s="268"/>
      <c r="AJ80" s="33"/>
      <c r="AK80" s="102"/>
      <c r="AL80" s="100"/>
      <c r="AM80" s="102"/>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uVOCd8/8LcJROPQeUC2pAsI4kGVsrPfdMBXUfrAN1iqajkdWLqUz7uZFW19JqiggN/lrLV2YGndB5WAIu/r5bg==" saltValue="3Ugvmho4AtiEcqAUtm3NdA==" spinCount="100000" sheet="1" objects="1" scenarios="1"/>
  <mergeCells count="269">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D46:D52"/>
    <mergeCell ref="E46:E52"/>
    <mergeCell ref="F46:F52"/>
    <mergeCell ref="G46:G52"/>
    <mergeCell ref="AD39:AD45"/>
    <mergeCell ref="AF39:AF45"/>
    <mergeCell ref="AH39:AH45"/>
    <mergeCell ref="AI39:AI45"/>
    <mergeCell ref="AO39:AO45"/>
    <mergeCell ref="AI46:AI52"/>
    <mergeCell ref="AO46:AO52"/>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A60:A66"/>
    <mergeCell ref="C60:C66"/>
    <mergeCell ref="D60:D66"/>
    <mergeCell ref="E60:E66"/>
    <mergeCell ref="F60:F66"/>
    <mergeCell ref="G60:G66"/>
    <mergeCell ref="H60:H66"/>
    <mergeCell ref="I60:I66"/>
    <mergeCell ref="O53:O59"/>
    <mergeCell ref="P53:P59"/>
    <mergeCell ref="AD53:AD59"/>
    <mergeCell ref="AF53:AF59"/>
    <mergeCell ref="AH53:AH59"/>
    <mergeCell ref="AI53:AI59"/>
    <mergeCell ref="I53:I59"/>
    <mergeCell ref="J53:J59"/>
    <mergeCell ref="K53:K59"/>
    <mergeCell ref="L53:L59"/>
    <mergeCell ref="M53:M59"/>
    <mergeCell ref="N53:N59"/>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AH67:AH73"/>
    <mergeCell ref="AI67:AI73"/>
    <mergeCell ref="AO67:AO73"/>
    <mergeCell ref="AP67:AR73"/>
    <mergeCell ref="K67:K73"/>
    <mergeCell ref="L67:L73"/>
    <mergeCell ref="M67:M73"/>
    <mergeCell ref="N67:N73"/>
    <mergeCell ref="O67:O73"/>
    <mergeCell ref="P67:P73"/>
    <mergeCell ref="H74:H80"/>
    <mergeCell ref="I74:I80"/>
    <mergeCell ref="J74:J80"/>
    <mergeCell ref="K74:K80"/>
    <mergeCell ref="L74:L80"/>
    <mergeCell ref="M74:M80"/>
    <mergeCell ref="A74:A80"/>
    <mergeCell ref="C74:C80"/>
    <mergeCell ref="D74:D80"/>
    <mergeCell ref="E74:E80"/>
    <mergeCell ref="F74:F80"/>
    <mergeCell ref="G74:G80"/>
    <mergeCell ref="AI74:AI80"/>
    <mergeCell ref="AO74:AO80"/>
    <mergeCell ref="AP74:AR80"/>
    <mergeCell ref="N74:N80"/>
    <mergeCell ref="O74:O80"/>
    <mergeCell ref="P74:P80"/>
    <mergeCell ref="AD74:AD80"/>
    <mergeCell ref="AF74:AF80"/>
    <mergeCell ref="AH74:AH80"/>
  </mergeCells>
  <conditionalFormatting sqref="J11">
    <cfRule type="cellIs" dxfId="1159" priority="281" operator="equal">
      <formula>"Muy Alta"</formula>
    </cfRule>
    <cfRule type="cellIs" dxfId="1158" priority="282" operator="equal">
      <formula>"Alta"</formula>
    </cfRule>
    <cfRule type="cellIs" dxfId="1157" priority="283" operator="equal">
      <formula>"Media"</formula>
    </cfRule>
    <cfRule type="cellIs" dxfId="1156" priority="284" operator="equal">
      <formula>"Baja"</formula>
    </cfRule>
    <cfRule type="cellIs" dxfId="1155" priority="285" operator="equal">
      <formula>"Muy Baja"</formula>
    </cfRule>
  </conditionalFormatting>
  <conditionalFormatting sqref="J18">
    <cfRule type="cellIs" dxfId="1154" priority="252" operator="equal">
      <formula>"Muy Alta"</formula>
    </cfRule>
    <cfRule type="cellIs" dxfId="1153" priority="253" operator="equal">
      <formula>"Alta"</formula>
    </cfRule>
    <cfRule type="cellIs" dxfId="1152" priority="254" operator="equal">
      <formula>"Media"</formula>
    </cfRule>
    <cfRule type="cellIs" dxfId="1151" priority="255" operator="equal">
      <formula>"Baja"</formula>
    </cfRule>
    <cfRule type="cellIs" dxfId="1150" priority="256" operator="equal">
      <formula>"Muy Baja"</formula>
    </cfRule>
  </conditionalFormatting>
  <conditionalFormatting sqref="J25">
    <cfRule type="cellIs" dxfId="1149" priority="223" operator="equal">
      <formula>"Muy Alta"</formula>
    </cfRule>
    <cfRule type="cellIs" dxfId="1148" priority="224" operator="equal">
      <formula>"Alta"</formula>
    </cfRule>
    <cfRule type="cellIs" dxfId="1147" priority="225" operator="equal">
      <formula>"Media"</formula>
    </cfRule>
    <cfRule type="cellIs" dxfId="1146" priority="226" operator="equal">
      <formula>"Baja"</formula>
    </cfRule>
    <cfRule type="cellIs" dxfId="1145" priority="227" operator="equal">
      <formula>"Muy Baja"</formula>
    </cfRule>
  </conditionalFormatting>
  <conditionalFormatting sqref="J32">
    <cfRule type="cellIs" dxfId="1144" priority="194" operator="equal">
      <formula>"Muy Alta"</formula>
    </cfRule>
    <cfRule type="cellIs" dxfId="1143" priority="195" operator="equal">
      <formula>"Alta"</formula>
    </cfRule>
    <cfRule type="cellIs" dxfId="1142" priority="196" operator="equal">
      <formula>"Media"</formula>
    </cfRule>
    <cfRule type="cellIs" dxfId="1141" priority="197" operator="equal">
      <formula>"Baja"</formula>
    </cfRule>
    <cfRule type="cellIs" dxfId="1140" priority="198" operator="equal">
      <formula>"Muy Baja"</formula>
    </cfRule>
  </conditionalFormatting>
  <conditionalFormatting sqref="J39">
    <cfRule type="cellIs" dxfId="1139" priority="165" operator="equal">
      <formula>"Muy Alta"</formula>
    </cfRule>
    <cfRule type="cellIs" dxfId="1138" priority="166" operator="equal">
      <formula>"Alta"</formula>
    </cfRule>
    <cfRule type="cellIs" dxfId="1137" priority="167" operator="equal">
      <formula>"Media"</formula>
    </cfRule>
    <cfRule type="cellIs" dxfId="1136" priority="168" operator="equal">
      <formula>"Baja"</formula>
    </cfRule>
    <cfRule type="cellIs" dxfId="1135" priority="169" operator="equal">
      <formula>"Muy Baja"</formula>
    </cfRule>
  </conditionalFormatting>
  <conditionalFormatting sqref="J46">
    <cfRule type="cellIs" dxfId="1134" priority="136" operator="equal">
      <formula>"Muy Alta"</formula>
    </cfRule>
    <cfRule type="cellIs" dxfId="1133" priority="137" operator="equal">
      <formula>"Alta"</formula>
    </cfRule>
    <cfRule type="cellIs" dxfId="1132" priority="138" operator="equal">
      <formula>"Media"</formula>
    </cfRule>
    <cfRule type="cellIs" dxfId="1131" priority="139" operator="equal">
      <formula>"Baja"</formula>
    </cfRule>
    <cfRule type="cellIs" dxfId="1130" priority="140" operator="equal">
      <formula>"Muy Baja"</formula>
    </cfRule>
  </conditionalFormatting>
  <conditionalFormatting sqref="J53">
    <cfRule type="cellIs" dxfId="1129" priority="107" operator="equal">
      <formula>"Muy Alta"</formula>
    </cfRule>
    <cfRule type="cellIs" dxfId="1128" priority="108" operator="equal">
      <formula>"Alta"</formula>
    </cfRule>
    <cfRule type="cellIs" dxfId="1127" priority="109" operator="equal">
      <formula>"Media"</formula>
    </cfRule>
    <cfRule type="cellIs" dxfId="1126" priority="110" operator="equal">
      <formula>"Baja"</formula>
    </cfRule>
    <cfRule type="cellIs" dxfId="1125" priority="111" operator="equal">
      <formula>"Muy Baja"</formula>
    </cfRule>
  </conditionalFormatting>
  <conditionalFormatting sqref="J60">
    <cfRule type="cellIs" dxfId="1124" priority="78" operator="equal">
      <formula>"Muy Alta"</formula>
    </cfRule>
    <cfRule type="cellIs" dxfId="1123" priority="79" operator="equal">
      <formula>"Alta"</formula>
    </cfRule>
    <cfRule type="cellIs" dxfId="1122" priority="80" operator="equal">
      <formula>"Media"</formula>
    </cfRule>
    <cfRule type="cellIs" dxfId="1121" priority="81" operator="equal">
      <formula>"Baja"</formula>
    </cfRule>
    <cfRule type="cellIs" dxfId="1120" priority="82" operator="equal">
      <formula>"Muy Baja"</formula>
    </cfRule>
  </conditionalFormatting>
  <conditionalFormatting sqref="M11">
    <cfRule type="containsText" dxfId="1119" priority="262" operator="containsText" text="❌">
      <formula>NOT(ISERROR(SEARCH("❌",M11)))</formula>
    </cfRule>
  </conditionalFormatting>
  <conditionalFormatting sqref="M18">
    <cfRule type="containsText" dxfId="1118" priority="233" operator="containsText" text="❌">
      <formula>NOT(ISERROR(SEARCH("❌",M18)))</formula>
    </cfRule>
  </conditionalFormatting>
  <conditionalFormatting sqref="M25">
    <cfRule type="containsText" dxfId="1117" priority="204" operator="containsText" text="❌">
      <formula>NOT(ISERROR(SEARCH("❌",M25)))</formula>
    </cfRule>
  </conditionalFormatting>
  <conditionalFormatting sqref="M32">
    <cfRule type="containsText" dxfId="1116" priority="175" operator="containsText" text="❌">
      <formula>NOT(ISERROR(SEARCH("❌",M32)))</formula>
    </cfRule>
  </conditionalFormatting>
  <conditionalFormatting sqref="M39">
    <cfRule type="containsText" dxfId="1115" priority="146" operator="containsText" text="❌">
      <formula>NOT(ISERROR(SEARCH("❌",M39)))</formula>
    </cfRule>
  </conditionalFormatting>
  <conditionalFormatting sqref="M46">
    <cfRule type="containsText" dxfId="1114" priority="117" operator="containsText" text="❌">
      <formula>NOT(ISERROR(SEARCH("❌",M46)))</formula>
    </cfRule>
  </conditionalFormatting>
  <conditionalFormatting sqref="M53">
    <cfRule type="containsText" dxfId="1113" priority="88" operator="containsText" text="❌">
      <formula>NOT(ISERROR(SEARCH("❌",M53)))</formula>
    </cfRule>
  </conditionalFormatting>
  <conditionalFormatting sqref="M60">
    <cfRule type="containsText" dxfId="1112" priority="59" operator="containsText" text="❌">
      <formula>NOT(ISERROR(SEARCH("❌",M60)))</formula>
    </cfRule>
  </conditionalFormatting>
  <conditionalFormatting sqref="N11">
    <cfRule type="cellIs" dxfId="1111" priority="286" operator="equal">
      <formula>"Catastrófico"</formula>
    </cfRule>
    <cfRule type="cellIs" dxfId="1110" priority="287" operator="equal">
      <formula>"Mayor"</formula>
    </cfRule>
    <cfRule type="cellIs" dxfId="1109" priority="288" operator="equal">
      <formula>"Moderado"</formula>
    </cfRule>
    <cfRule type="cellIs" dxfId="1108" priority="289" operator="equal">
      <formula>"Menor"</formula>
    </cfRule>
    <cfRule type="cellIs" dxfId="1107" priority="290" operator="equal">
      <formula>"Leve"</formula>
    </cfRule>
  </conditionalFormatting>
  <conditionalFormatting sqref="N18">
    <cfRule type="cellIs" dxfId="1106" priority="257" operator="equal">
      <formula>"Catastrófico"</formula>
    </cfRule>
    <cfRule type="cellIs" dxfId="1105" priority="258" operator="equal">
      <formula>"Mayor"</formula>
    </cfRule>
    <cfRule type="cellIs" dxfId="1104" priority="259" operator="equal">
      <formula>"Moderado"</formula>
    </cfRule>
    <cfRule type="cellIs" dxfId="1103" priority="260" operator="equal">
      <formula>"Menor"</formula>
    </cfRule>
    <cfRule type="cellIs" dxfId="1102" priority="261" operator="equal">
      <formula>"Leve"</formula>
    </cfRule>
  </conditionalFormatting>
  <conditionalFormatting sqref="N25">
    <cfRule type="cellIs" dxfId="1101" priority="228" operator="equal">
      <formula>"Catastrófico"</formula>
    </cfRule>
    <cfRule type="cellIs" dxfId="1100" priority="229" operator="equal">
      <formula>"Mayor"</formula>
    </cfRule>
    <cfRule type="cellIs" dxfId="1099" priority="230" operator="equal">
      <formula>"Moderado"</formula>
    </cfRule>
    <cfRule type="cellIs" dxfId="1098" priority="231" operator="equal">
      <formula>"Menor"</formula>
    </cfRule>
    <cfRule type="cellIs" dxfId="1097" priority="232" operator="equal">
      <formula>"Leve"</formula>
    </cfRule>
  </conditionalFormatting>
  <conditionalFormatting sqref="N32">
    <cfRule type="cellIs" dxfId="1096" priority="199" operator="equal">
      <formula>"Catastrófico"</formula>
    </cfRule>
    <cfRule type="cellIs" dxfId="1095" priority="200" operator="equal">
      <formula>"Mayor"</formula>
    </cfRule>
    <cfRule type="cellIs" dxfId="1094" priority="201" operator="equal">
      <formula>"Moderado"</formula>
    </cfRule>
    <cfRule type="cellIs" dxfId="1093" priority="202" operator="equal">
      <formula>"Menor"</formula>
    </cfRule>
    <cfRule type="cellIs" dxfId="1092" priority="203" operator="equal">
      <formula>"Leve"</formula>
    </cfRule>
  </conditionalFormatting>
  <conditionalFormatting sqref="N39">
    <cfRule type="cellIs" dxfId="1091" priority="170" operator="equal">
      <formula>"Catastrófico"</formula>
    </cfRule>
    <cfRule type="cellIs" dxfId="1090" priority="171" operator="equal">
      <formula>"Mayor"</formula>
    </cfRule>
    <cfRule type="cellIs" dxfId="1089" priority="172" operator="equal">
      <formula>"Moderado"</formula>
    </cfRule>
    <cfRule type="cellIs" dxfId="1088" priority="173" operator="equal">
      <formula>"Menor"</formula>
    </cfRule>
    <cfRule type="cellIs" dxfId="1087" priority="174" operator="equal">
      <formula>"Leve"</formula>
    </cfRule>
  </conditionalFormatting>
  <conditionalFormatting sqref="N46">
    <cfRule type="cellIs" dxfId="1086" priority="141" operator="equal">
      <formula>"Catastrófico"</formula>
    </cfRule>
    <cfRule type="cellIs" dxfId="1085" priority="142" operator="equal">
      <formula>"Mayor"</formula>
    </cfRule>
    <cfRule type="cellIs" dxfId="1084" priority="143" operator="equal">
      <formula>"Moderado"</formula>
    </cfRule>
    <cfRule type="cellIs" dxfId="1083" priority="144" operator="equal">
      <formula>"Menor"</formula>
    </cfRule>
    <cfRule type="cellIs" dxfId="1082" priority="145" operator="equal">
      <formula>"Leve"</formula>
    </cfRule>
  </conditionalFormatting>
  <conditionalFormatting sqref="N53">
    <cfRule type="cellIs" dxfId="1081" priority="112" operator="equal">
      <formula>"Catastrófico"</formula>
    </cfRule>
    <cfRule type="cellIs" dxfId="1080" priority="113" operator="equal">
      <formula>"Mayor"</formula>
    </cfRule>
    <cfRule type="cellIs" dxfId="1079" priority="114" operator="equal">
      <formula>"Moderado"</formula>
    </cfRule>
    <cfRule type="cellIs" dxfId="1078" priority="115" operator="equal">
      <formula>"Menor"</formula>
    </cfRule>
    <cfRule type="cellIs" dxfId="1077" priority="116" operator="equal">
      <formula>"Leve"</formula>
    </cfRule>
  </conditionalFormatting>
  <conditionalFormatting sqref="N60">
    <cfRule type="cellIs" dxfId="1076" priority="83" operator="equal">
      <formula>"Catastrófico"</formula>
    </cfRule>
    <cfRule type="cellIs" dxfId="1075" priority="84" operator="equal">
      <formula>"Mayor"</formula>
    </cfRule>
    <cfRule type="cellIs" dxfId="1074" priority="85" operator="equal">
      <formula>"Moderado"</formula>
    </cfRule>
    <cfRule type="cellIs" dxfId="1073" priority="86" operator="equal">
      <formula>"Menor"</formula>
    </cfRule>
    <cfRule type="cellIs" dxfId="1072" priority="87" operator="equal">
      <formula>"Leve"</formula>
    </cfRule>
  </conditionalFormatting>
  <conditionalFormatting sqref="P11">
    <cfRule type="cellIs" dxfId="1071" priority="277" operator="equal">
      <formula>"Extremo"</formula>
    </cfRule>
    <cfRule type="cellIs" dxfId="1070" priority="278" operator="equal">
      <formula>"Alto"</formula>
    </cfRule>
    <cfRule type="cellIs" dxfId="1069" priority="279" operator="equal">
      <formula>"Moderado"</formula>
    </cfRule>
    <cfRule type="cellIs" dxfId="1068" priority="280" operator="equal">
      <formula>"Bajo"</formula>
    </cfRule>
  </conditionalFormatting>
  <conditionalFormatting sqref="P18">
    <cfRule type="cellIs" dxfId="1067" priority="248" operator="equal">
      <formula>"Extremo"</formula>
    </cfRule>
    <cfRule type="cellIs" dxfId="1066" priority="249" operator="equal">
      <formula>"Alto"</formula>
    </cfRule>
    <cfRule type="cellIs" dxfId="1065" priority="250" operator="equal">
      <formula>"Moderado"</formula>
    </cfRule>
    <cfRule type="cellIs" dxfId="1064" priority="251" operator="equal">
      <formula>"Bajo"</formula>
    </cfRule>
  </conditionalFormatting>
  <conditionalFormatting sqref="P25">
    <cfRule type="cellIs" dxfId="1063" priority="219" operator="equal">
      <formula>"Extremo"</formula>
    </cfRule>
    <cfRule type="cellIs" dxfId="1062" priority="220" operator="equal">
      <formula>"Alto"</formula>
    </cfRule>
    <cfRule type="cellIs" dxfId="1061" priority="221" operator="equal">
      <formula>"Moderado"</formula>
    </cfRule>
    <cfRule type="cellIs" dxfId="1060" priority="222" operator="equal">
      <formula>"Bajo"</formula>
    </cfRule>
  </conditionalFormatting>
  <conditionalFormatting sqref="P32">
    <cfRule type="cellIs" dxfId="1059" priority="190" operator="equal">
      <formula>"Extremo"</formula>
    </cfRule>
    <cfRule type="cellIs" dxfId="1058" priority="191" operator="equal">
      <formula>"Alto"</formula>
    </cfRule>
    <cfRule type="cellIs" dxfId="1057" priority="192" operator="equal">
      <formula>"Moderado"</formula>
    </cfRule>
    <cfRule type="cellIs" dxfId="1056" priority="193" operator="equal">
      <formula>"Bajo"</formula>
    </cfRule>
  </conditionalFormatting>
  <conditionalFormatting sqref="P39">
    <cfRule type="cellIs" dxfId="1055" priority="161" operator="equal">
      <formula>"Extremo"</formula>
    </cfRule>
    <cfRule type="cellIs" dxfId="1054" priority="162" operator="equal">
      <formula>"Alto"</formula>
    </cfRule>
    <cfRule type="cellIs" dxfId="1053" priority="163" operator="equal">
      <formula>"Moderado"</formula>
    </cfRule>
    <cfRule type="cellIs" dxfId="1052" priority="164" operator="equal">
      <formula>"Bajo"</formula>
    </cfRule>
  </conditionalFormatting>
  <conditionalFormatting sqref="P46">
    <cfRule type="cellIs" dxfId="1051" priority="132" operator="equal">
      <formula>"Extremo"</formula>
    </cfRule>
    <cfRule type="cellIs" dxfId="1050" priority="133" operator="equal">
      <formula>"Alto"</formula>
    </cfRule>
    <cfRule type="cellIs" dxfId="1049" priority="134" operator="equal">
      <formula>"Moderado"</formula>
    </cfRule>
    <cfRule type="cellIs" dxfId="1048" priority="135" operator="equal">
      <formula>"Bajo"</formula>
    </cfRule>
  </conditionalFormatting>
  <conditionalFormatting sqref="P53">
    <cfRule type="cellIs" dxfId="1047" priority="103" operator="equal">
      <formula>"Extremo"</formula>
    </cfRule>
    <cfRule type="cellIs" dxfId="1046" priority="104" operator="equal">
      <formula>"Alto"</formula>
    </cfRule>
    <cfRule type="cellIs" dxfId="1045" priority="105" operator="equal">
      <formula>"Moderado"</formula>
    </cfRule>
    <cfRule type="cellIs" dxfId="1044" priority="106" operator="equal">
      <formula>"Bajo"</formula>
    </cfRule>
  </conditionalFormatting>
  <conditionalFormatting sqref="P60">
    <cfRule type="cellIs" dxfId="1043" priority="74" operator="equal">
      <formula>"Extremo"</formula>
    </cfRule>
    <cfRule type="cellIs" dxfId="1042" priority="75" operator="equal">
      <formula>"Alto"</formula>
    </cfRule>
    <cfRule type="cellIs" dxfId="1041" priority="76" operator="equal">
      <formula>"Moderado"</formula>
    </cfRule>
    <cfRule type="cellIs" dxfId="1040" priority="77" operator="equal">
      <formula>"Bajo"</formula>
    </cfRule>
  </conditionalFormatting>
  <conditionalFormatting sqref="AD11">
    <cfRule type="cellIs" dxfId="1039" priority="272" operator="equal">
      <formula>"Muy Alta"</formula>
    </cfRule>
    <cfRule type="cellIs" dxfId="1038" priority="273" operator="equal">
      <formula>"Alta"</formula>
    </cfRule>
    <cfRule type="cellIs" dxfId="1037" priority="274" operator="equal">
      <formula>"Media"</formula>
    </cfRule>
    <cfRule type="cellIs" dxfId="1036" priority="275" operator="equal">
      <formula>"Baja"</formula>
    </cfRule>
    <cfRule type="cellIs" dxfId="1035" priority="276" operator="equal">
      <formula>"Muy Baja"</formula>
    </cfRule>
  </conditionalFormatting>
  <conditionalFormatting sqref="AD18">
    <cfRule type="cellIs" dxfId="1034" priority="243" operator="equal">
      <formula>"Muy Alta"</formula>
    </cfRule>
    <cfRule type="cellIs" dxfId="1033" priority="244" operator="equal">
      <formula>"Alta"</formula>
    </cfRule>
    <cfRule type="cellIs" dxfId="1032" priority="245" operator="equal">
      <formula>"Media"</formula>
    </cfRule>
    <cfRule type="cellIs" dxfId="1031" priority="246" operator="equal">
      <formula>"Baja"</formula>
    </cfRule>
    <cfRule type="cellIs" dxfId="1030" priority="247" operator="equal">
      <formula>"Muy Baja"</formula>
    </cfRule>
  </conditionalFormatting>
  <conditionalFormatting sqref="AD25">
    <cfRule type="cellIs" dxfId="1029" priority="214" operator="equal">
      <formula>"Muy Alta"</formula>
    </cfRule>
    <cfRule type="cellIs" dxfId="1028" priority="215" operator="equal">
      <formula>"Alta"</formula>
    </cfRule>
    <cfRule type="cellIs" dxfId="1027" priority="216" operator="equal">
      <formula>"Media"</formula>
    </cfRule>
    <cfRule type="cellIs" dxfId="1026" priority="217" operator="equal">
      <formula>"Baja"</formula>
    </cfRule>
    <cfRule type="cellIs" dxfId="1025" priority="218" operator="equal">
      <formula>"Muy Baja"</formula>
    </cfRule>
  </conditionalFormatting>
  <conditionalFormatting sqref="AD32">
    <cfRule type="cellIs" dxfId="1024" priority="185" operator="equal">
      <formula>"Muy Alta"</formula>
    </cfRule>
    <cfRule type="cellIs" dxfId="1023" priority="186" operator="equal">
      <formula>"Alta"</formula>
    </cfRule>
    <cfRule type="cellIs" dxfId="1022" priority="187" operator="equal">
      <formula>"Media"</formula>
    </cfRule>
    <cfRule type="cellIs" dxfId="1021" priority="188" operator="equal">
      <formula>"Baja"</formula>
    </cfRule>
    <cfRule type="cellIs" dxfId="1020" priority="189" operator="equal">
      <formula>"Muy Baja"</formula>
    </cfRule>
  </conditionalFormatting>
  <conditionalFormatting sqref="AD39">
    <cfRule type="cellIs" dxfId="1019" priority="156" operator="equal">
      <formula>"Muy Alta"</formula>
    </cfRule>
    <cfRule type="cellIs" dxfId="1018" priority="157" operator="equal">
      <formula>"Alta"</formula>
    </cfRule>
    <cfRule type="cellIs" dxfId="1017" priority="158" operator="equal">
      <formula>"Media"</formula>
    </cfRule>
    <cfRule type="cellIs" dxfId="1016" priority="159" operator="equal">
      <formula>"Baja"</formula>
    </cfRule>
    <cfRule type="cellIs" dxfId="1015" priority="160" operator="equal">
      <formula>"Muy Baja"</formula>
    </cfRule>
  </conditionalFormatting>
  <conditionalFormatting sqref="AD46">
    <cfRule type="cellIs" dxfId="1014" priority="127" operator="equal">
      <formula>"Muy Alta"</formula>
    </cfRule>
    <cfRule type="cellIs" dxfId="1013" priority="128" operator="equal">
      <formula>"Alta"</formula>
    </cfRule>
    <cfRule type="cellIs" dxfId="1012" priority="129" operator="equal">
      <formula>"Media"</formula>
    </cfRule>
    <cfRule type="cellIs" dxfId="1011" priority="130" operator="equal">
      <formula>"Baja"</formula>
    </cfRule>
    <cfRule type="cellIs" dxfId="1010" priority="131" operator="equal">
      <formula>"Muy Baja"</formula>
    </cfRule>
  </conditionalFormatting>
  <conditionalFormatting sqref="AD53">
    <cfRule type="cellIs" dxfId="1009" priority="98" operator="equal">
      <formula>"Muy Alta"</formula>
    </cfRule>
    <cfRule type="cellIs" dxfId="1008" priority="99" operator="equal">
      <formula>"Alta"</formula>
    </cfRule>
    <cfRule type="cellIs" dxfId="1007" priority="100" operator="equal">
      <formula>"Media"</formula>
    </cfRule>
    <cfRule type="cellIs" dxfId="1006" priority="101" operator="equal">
      <formula>"Baja"</formula>
    </cfRule>
    <cfRule type="cellIs" dxfId="1005" priority="102" operator="equal">
      <formula>"Muy Baja"</formula>
    </cfRule>
  </conditionalFormatting>
  <conditionalFormatting sqref="AD60">
    <cfRule type="cellIs" dxfId="1004" priority="69" operator="equal">
      <formula>"Muy Alta"</formula>
    </cfRule>
    <cfRule type="cellIs" dxfId="1003" priority="70" operator="equal">
      <formula>"Alta"</formula>
    </cfRule>
    <cfRule type="cellIs" dxfId="1002" priority="71" operator="equal">
      <formula>"Media"</formula>
    </cfRule>
    <cfRule type="cellIs" dxfId="1001" priority="72" operator="equal">
      <formula>"Baja"</formula>
    </cfRule>
    <cfRule type="cellIs" dxfId="1000" priority="73" operator="equal">
      <formula>"Muy Baja"</formula>
    </cfRule>
  </conditionalFormatting>
  <conditionalFormatting sqref="AF11">
    <cfRule type="cellIs" dxfId="999" priority="267" operator="equal">
      <formula>"Catastrófico"</formula>
    </cfRule>
    <cfRule type="cellIs" dxfId="998" priority="268" operator="equal">
      <formula>"Mayor"</formula>
    </cfRule>
    <cfRule type="cellIs" dxfId="997" priority="269" operator="equal">
      <formula>"Moderado"</formula>
    </cfRule>
    <cfRule type="cellIs" dxfId="996" priority="270" operator="equal">
      <formula>"Menor"</formula>
    </cfRule>
    <cfRule type="cellIs" dxfId="995" priority="271" operator="equal">
      <formula>"Leve"</formula>
    </cfRule>
  </conditionalFormatting>
  <conditionalFormatting sqref="AF18">
    <cfRule type="cellIs" dxfId="994" priority="238" operator="equal">
      <formula>"Catastrófico"</formula>
    </cfRule>
    <cfRule type="cellIs" dxfId="993" priority="239" operator="equal">
      <formula>"Mayor"</formula>
    </cfRule>
    <cfRule type="cellIs" dxfId="992" priority="240" operator="equal">
      <formula>"Moderado"</formula>
    </cfRule>
    <cfRule type="cellIs" dxfId="991" priority="241" operator="equal">
      <formula>"Menor"</formula>
    </cfRule>
    <cfRule type="cellIs" dxfId="990" priority="242" operator="equal">
      <formula>"Leve"</formula>
    </cfRule>
  </conditionalFormatting>
  <conditionalFormatting sqref="AF25">
    <cfRule type="cellIs" dxfId="989" priority="209" operator="equal">
      <formula>"Catastrófico"</formula>
    </cfRule>
    <cfRule type="cellIs" dxfId="988" priority="210" operator="equal">
      <formula>"Mayor"</formula>
    </cfRule>
    <cfRule type="cellIs" dxfId="987" priority="211" operator="equal">
      <formula>"Moderado"</formula>
    </cfRule>
    <cfRule type="cellIs" dxfId="986" priority="212" operator="equal">
      <formula>"Menor"</formula>
    </cfRule>
    <cfRule type="cellIs" dxfId="985" priority="213" operator="equal">
      <formula>"Leve"</formula>
    </cfRule>
  </conditionalFormatting>
  <conditionalFormatting sqref="AF32">
    <cfRule type="cellIs" dxfId="984" priority="180" operator="equal">
      <formula>"Catastrófico"</formula>
    </cfRule>
    <cfRule type="cellIs" dxfId="983" priority="181" operator="equal">
      <formula>"Mayor"</formula>
    </cfRule>
    <cfRule type="cellIs" dxfId="982" priority="182" operator="equal">
      <formula>"Moderado"</formula>
    </cfRule>
    <cfRule type="cellIs" dxfId="981" priority="183" operator="equal">
      <formula>"Menor"</formula>
    </cfRule>
    <cfRule type="cellIs" dxfId="980" priority="184" operator="equal">
      <formula>"Leve"</formula>
    </cfRule>
  </conditionalFormatting>
  <conditionalFormatting sqref="AF39">
    <cfRule type="cellIs" dxfId="979" priority="151" operator="equal">
      <formula>"Catastrófico"</formula>
    </cfRule>
    <cfRule type="cellIs" dxfId="978" priority="152" operator="equal">
      <formula>"Mayor"</formula>
    </cfRule>
    <cfRule type="cellIs" dxfId="977" priority="153" operator="equal">
      <formula>"Moderado"</formula>
    </cfRule>
    <cfRule type="cellIs" dxfId="976" priority="154" operator="equal">
      <formula>"Menor"</formula>
    </cfRule>
    <cfRule type="cellIs" dxfId="975" priority="155" operator="equal">
      <formula>"Leve"</formula>
    </cfRule>
  </conditionalFormatting>
  <conditionalFormatting sqref="AF46">
    <cfRule type="cellIs" dxfId="974" priority="122" operator="equal">
      <formula>"Catastrófico"</formula>
    </cfRule>
    <cfRule type="cellIs" dxfId="973" priority="123" operator="equal">
      <formula>"Mayor"</formula>
    </cfRule>
    <cfRule type="cellIs" dxfId="972" priority="124" operator="equal">
      <formula>"Moderado"</formula>
    </cfRule>
    <cfRule type="cellIs" dxfId="971" priority="125" operator="equal">
      <formula>"Menor"</formula>
    </cfRule>
    <cfRule type="cellIs" dxfId="970" priority="126" operator="equal">
      <formula>"Leve"</formula>
    </cfRule>
  </conditionalFormatting>
  <conditionalFormatting sqref="AF53">
    <cfRule type="cellIs" dxfId="969" priority="93" operator="equal">
      <formula>"Catastrófico"</formula>
    </cfRule>
    <cfRule type="cellIs" dxfId="968" priority="94" operator="equal">
      <formula>"Mayor"</formula>
    </cfRule>
    <cfRule type="cellIs" dxfId="967" priority="95" operator="equal">
      <formula>"Moderado"</formula>
    </cfRule>
    <cfRule type="cellIs" dxfId="966" priority="96" operator="equal">
      <formula>"Menor"</formula>
    </cfRule>
    <cfRule type="cellIs" dxfId="965" priority="97" operator="equal">
      <formula>"Leve"</formula>
    </cfRule>
  </conditionalFormatting>
  <conditionalFormatting sqref="AF60">
    <cfRule type="cellIs" dxfId="964" priority="64" operator="equal">
      <formula>"Catastrófico"</formula>
    </cfRule>
    <cfRule type="cellIs" dxfId="963" priority="65" operator="equal">
      <formula>"Mayor"</formula>
    </cfRule>
    <cfRule type="cellIs" dxfId="962" priority="66" operator="equal">
      <formula>"Moderado"</formula>
    </cfRule>
    <cfRule type="cellIs" dxfId="961" priority="67" operator="equal">
      <formula>"Menor"</formula>
    </cfRule>
    <cfRule type="cellIs" dxfId="960" priority="68" operator="equal">
      <formula>"Leve"</formula>
    </cfRule>
  </conditionalFormatting>
  <conditionalFormatting sqref="AH11">
    <cfRule type="cellIs" dxfId="959" priority="263" operator="equal">
      <formula>"Extremo"</formula>
    </cfRule>
    <cfRule type="cellIs" dxfId="958" priority="264" operator="equal">
      <formula>"Alto"</formula>
    </cfRule>
    <cfRule type="cellIs" dxfId="957" priority="265" operator="equal">
      <formula>"Moderado"</formula>
    </cfRule>
    <cfRule type="cellIs" dxfId="956" priority="266" operator="equal">
      <formula>"Bajo"</formula>
    </cfRule>
  </conditionalFormatting>
  <conditionalFormatting sqref="AH18">
    <cfRule type="cellIs" dxfId="955" priority="234" operator="equal">
      <formula>"Extremo"</formula>
    </cfRule>
    <cfRule type="cellIs" dxfId="954" priority="235" operator="equal">
      <formula>"Alto"</formula>
    </cfRule>
    <cfRule type="cellIs" dxfId="953" priority="236" operator="equal">
      <formula>"Moderado"</formula>
    </cfRule>
    <cfRule type="cellIs" dxfId="952" priority="237" operator="equal">
      <formula>"Bajo"</formula>
    </cfRule>
  </conditionalFormatting>
  <conditionalFormatting sqref="AH25">
    <cfRule type="cellIs" dxfId="951" priority="205" operator="equal">
      <formula>"Extremo"</formula>
    </cfRule>
    <cfRule type="cellIs" dxfId="950" priority="206" operator="equal">
      <formula>"Alto"</formula>
    </cfRule>
    <cfRule type="cellIs" dxfId="949" priority="207" operator="equal">
      <formula>"Moderado"</formula>
    </cfRule>
    <cfRule type="cellIs" dxfId="948" priority="208" operator="equal">
      <formula>"Bajo"</formula>
    </cfRule>
  </conditionalFormatting>
  <conditionalFormatting sqref="AH32">
    <cfRule type="cellIs" dxfId="947" priority="176" operator="equal">
      <formula>"Extremo"</formula>
    </cfRule>
    <cfRule type="cellIs" dxfId="946" priority="177" operator="equal">
      <formula>"Alto"</formula>
    </cfRule>
    <cfRule type="cellIs" dxfId="945" priority="178" operator="equal">
      <formula>"Moderado"</formula>
    </cfRule>
    <cfRule type="cellIs" dxfId="944" priority="179" operator="equal">
      <formula>"Bajo"</formula>
    </cfRule>
  </conditionalFormatting>
  <conditionalFormatting sqref="AH39">
    <cfRule type="cellIs" dxfId="943" priority="147" operator="equal">
      <formula>"Extremo"</formula>
    </cfRule>
    <cfRule type="cellIs" dxfId="942" priority="148" operator="equal">
      <formula>"Alto"</formula>
    </cfRule>
    <cfRule type="cellIs" dxfId="941" priority="149" operator="equal">
      <formula>"Moderado"</formula>
    </cfRule>
    <cfRule type="cellIs" dxfId="940" priority="150" operator="equal">
      <formula>"Bajo"</formula>
    </cfRule>
  </conditionalFormatting>
  <conditionalFormatting sqref="AH46">
    <cfRule type="cellIs" dxfId="939" priority="118" operator="equal">
      <formula>"Extremo"</formula>
    </cfRule>
    <cfRule type="cellIs" dxfId="938" priority="119" operator="equal">
      <formula>"Alto"</formula>
    </cfRule>
    <cfRule type="cellIs" dxfId="937" priority="120" operator="equal">
      <formula>"Moderado"</formula>
    </cfRule>
    <cfRule type="cellIs" dxfId="936" priority="121" operator="equal">
      <formula>"Bajo"</formula>
    </cfRule>
  </conditionalFormatting>
  <conditionalFormatting sqref="AH53">
    <cfRule type="cellIs" dxfId="935" priority="89" operator="equal">
      <formula>"Extremo"</formula>
    </cfRule>
    <cfRule type="cellIs" dxfId="934" priority="90" operator="equal">
      <formula>"Alto"</formula>
    </cfRule>
    <cfRule type="cellIs" dxfId="933" priority="91" operator="equal">
      <formula>"Moderado"</formula>
    </cfRule>
    <cfRule type="cellIs" dxfId="932" priority="92" operator="equal">
      <formula>"Bajo"</formula>
    </cfRule>
  </conditionalFormatting>
  <conditionalFormatting sqref="AH60">
    <cfRule type="cellIs" dxfId="931" priority="60" operator="equal">
      <formula>"Extremo"</formula>
    </cfRule>
    <cfRule type="cellIs" dxfId="930" priority="61" operator="equal">
      <formula>"Alto"</formula>
    </cfRule>
    <cfRule type="cellIs" dxfId="929" priority="62" operator="equal">
      <formula>"Moderado"</formula>
    </cfRule>
    <cfRule type="cellIs" dxfId="928" priority="63" operator="equal">
      <formula>"Bajo"</formula>
    </cfRule>
  </conditionalFormatting>
  <conditionalFormatting sqref="J67">
    <cfRule type="cellIs" dxfId="927" priority="49" operator="equal">
      <formula>"Muy Alta"</formula>
    </cfRule>
    <cfRule type="cellIs" dxfId="926" priority="50" operator="equal">
      <formula>"Alta"</formula>
    </cfRule>
    <cfRule type="cellIs" dxfId="925" priority="51" operator="equal">
      <formula>"Media"</formula>
    </cfRule>
    <cfRule type="cellIs" dxfId="924" priority="52" operator="equal">
      <formula>"Baja"</formula>
    </cfRule>
    <cfRule type="cellIs" dxfId="923" priority="53" operator="equal">
      <formula>"Muy Baja"</formula>
    </cfRule>
  </conditionalFormatting>
  <conditionalFormatting sqref="M67">
    <cfRule type="containsText" dxfId="922" priority="30" operator="containsText" text="❌">
      <formula>NOT(ISERROR(SEARCH("❌",M67)))</formula>
    </cfRule>
  </conditionalFormatting>
  <conditionalFormatting sqref="N67">
    <cfRule type="cellIs" dxfId="921" priority="54" operator="equal">
      <formula>"Catastrófico"</formula>
    </cfRule>
    <cfRule type="cellIs" dxfId="920" priority="55" operator="equal">
      <formula>"Mayor"</formula>
    </cfRule>
    <cfRule type="cellIs" dxfId="919" priority="56" operator="equal">
      <formula>"Moderado"</formula>
    </cfRule>
    <cfRule type="cellIs" dxfId="918" priority="57" operator="equal">
      <formula>"Menor"</formula>
    </cfRule>
    <cfRule type="cellIs" dxfId="917" priority="58" operator="equal">
      <formula>"Leve"</formula>
    </cfRule>
  </conditionalFormatting>
  <conditionalFormatting sqref="P67">
    <cfRule type="cellIs" dxfId="916" priority="45" operator="equal">
      <formula>"Extremo"</formula>
    </cfRule>
    <cfRule type="cellIs" dxfId="915" priority="46" operator="equal">
      <formula>"Alto"</formula>
    </cfRule>
    <cfRule type="cellIs" dxfId="914" priority="47" operator="equal">
      <formula>"Moderado"</formula>
    </cfRule>
    <cfRule type="cellIs" dxfId="913" priority="48" operator="equal">
      <formula>"Bajo"</formula>
    </cfRule>
  </conditionalFormatting>
  <conditionalFormatting sqref="AD67">
    <cfRule type="cellIs" dxfId="912" priority="40" operator="equal">
      <formula>"Muy Alta"</formula>
    </cfRule>
    <cfRule type="cellIs" dxfId="911" priority="41" operator="equal">
      <formula>"Alta"</formula>
    </cfRule>
    <cfRule type="cellIs" dxfId="910" priority="42" operator="equal">
      <formula>"Media"</formula>
    </cfRule>
    <cfRule type="cellIs" dxfId="909" priority="43" operator="equal">
      <formula>"Baja"</formula>
    </cfRule>
    <cfRule type="cellIs" dxfId="908" priority="44" operator="equal">
      <formula>"Muy Baja"</formula>
    </cfRule>
  </conditionalFormatting>
  <conditionalFormatting sqref="AF67">
    <cfRule type="cellIs" dxfId="907" priority="35" operator="equal">
      <formula>"Catastrófico"</formula>
    </cfRule>
    <cfRule type="cellIs" dxfId="906" priority="36" operator="equal">
      <formula>"Mayor"</formula>
    </cfRule>
    <cfRule type="cellIs" dxfId="905" priority="37" operator="equal">
      <formula>"Moderado"</formula>
    </cfRule>
    <cfRule type="cellIs" dxfId="904" priority="38" operator="equal">
      <formula>"Menor"</formula>
    </cfRule>
    <cfRule type="cellIs" dxfId="903" priority="39" operator="equal">
      <formula>"Leve"</formula>
    </cfRule>
  </conditionalFormatting>
  <conditionalFormatting sqref="AH67">
    <cfRule type="cellIs" dxfId="902" priority="31" operator="equal">
      <formula>"Extremo"</formula>
    </cfRule>
    <cfRule type="cellIs" dxfId="901" priority="32" operator="equal">
      <formula>"Alto"</formula>
    </cfRule>
    <cfRule type="cellIs" dxfId="900" priority="33" operator="equal">
      <formula>"Moderado"</formula>
    </cfRule>
    <cfRule type="cellIs" dxfId="899" priority="34" operator="equal">
      <formula>"Bajo"</formula>
    </cfRule>
  </conditionalFormatting>
  <conditionalFormatting sqref="J74">
    <cfRule type="cellIs" dxfId="898" priority="20" operator="equal">
      <formula>"Muy Alta"</formula>
    </cfRule>
    <cfRule type="cellIs" dxfId="897" priority="21" operator="equal">
      <formula>"Alta"</formula>
    </cfRule>
    <cfRule type="cellIs" dxfId="896" priority="22" operator="equal">
      <formula>"Media"</formula>
    </cfRule>
    <cfRule type="cellIs" dxfId="895" priority="23" operator="equal">
      <formula>"Baja"</formula>
    </cfRule>
    <cfRule type="cellIs" dxfId="894" priority="24" operator="equal">
      <formula>"Muy Baja"</formula>
    </cfRule>
  </conditionalFormatting>
  <conditionalFormatting sqref="M74">
    <cfRule type="containsText" dxfId="893" priority="1" operator="containsText" text="❌">
      <formula>NOT(ISERROR(SEARCH("❌",M74)))</formula>
    </cfRule>
  </conditionalFormatting>
  <conditionalFormatting sqref="N74">
    <cfRule type="cellIs" dxfId="892" priority="25" operator="equal">
      <formula>"Catastrófico"</formula>
    </cfRule>
    <cfRule type="cellIs" dxfId="891" priority="26" operator="equal">
      <formula>"Mayor"</formula>
    </cfRule>
    <cfRule type="cellIs" dxfId="890" priority="27" operator="equal">
      <formula>"Moderado"</formula>
    </cfRule>
    <cfRule type="cellIs" dxfId="889" priority="28" operator="equal">
      <formula>"Menor"</formula>
    </cfRule>
    <cfRule type="cellIs" dxfId="888" priority="29" operator="equal">
      <formula>"Leve"</formula>
    </cfRule>
  </conditionalFormatting>
  <conditionalFormatting sqref="P74">
    <cfRule type="cellIs" dxfId="887" priority="16" operator="equal">
      <formula>"Extremo"</formula>
    </cfRule>
    <cfRule type="cellIs" dxfId="886" priority="17" operator="equal">
      <formula>"Alto"</formula>
    </cfRule>
    <cfRule type="cellIs" dxfId="885" priority="18" operator="equal">
      <formula>"Moderado"</formula>
    </cfRule>
    <cfRule type="cellIs" dxfId="884" priority="19" operator="equal">
      <formula>"Bajo"</formula>
    </cfRule>
  </conditionalFormatting>
  <conditionalFormatting sqref="AD74">
    <cfRule type="cellIs" dxfId="883" priority="11" operator="equal">
      <formula>"Muy Alta"</formula>
    </cfRule>
    <cfRule type="cellIs" dxfId="882" priority="12" operator="equal">
      <formula>"Alta"</formula>
    </cfRule>
    <cfRule type="cellIs" dxfId="881" priority="13" operator="equal">
      <formula>"Media"</formula>
    </cfRule>
    <cfRule type="cellIs" dxfId="880" priority="14" operator="equal">
      <formula>"Baja"</formula>
    </cfRule>
    <cfRule type="cellIs" dxfId="879" priority="15" operator="equal">
      <formula>"Muy Baja"</formula>
    </cfRule>
  </conditionalFormatting>
  <conditionalFormatting sqref="AF74">
    <cfRule type="cellIs" dxfId="878" priority="6" operator="equal">
      <formula>"Catastrófico"</formula>
    </cfRule>
    <cfRule type="cellIs" dxfId="877" priority="7" operator="equal">
      <formula>"Mayor"</formula>
    </cfRule>
    <cfRule type="cellIs" dxfId="876" priority="8" operator="equal">
      <formula>"Moderado"</formula>
    </cfRule>
    <cfRule type="cellIs" dxfId="875" priority="9" operator="equal">
      <formula>"Menor"</formula>
    </cfRule>
    <cfRule type="cellIs" dxfId="874" priority="10" operator="equal">
      <formula>"Leve"</formula>
    </cfRule>
  </conditionalFormatting>
  <conditionalFormatting sqref="AH74">
    <cfRule type="cellIs" dxfId="873" priority="2" operator="equal">
      <formula>"Extremo"</formula>
    </cfRule>
    <cfRule type="cellIs" dxfId="872" priority="3" operator="equal">
      <formula>"Alto"</formula>
    </cfRule>
    <cfRule type="cellIs" dxfId="871" priority="4" operator="equal">
      <formula>"Moderado"</formula>
    </cfRule>
    <cfRule type="cellIs" dxfId="870" priority="5" operator="equal">
      <formula>"Bajo"</formula>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C5C321B-F141-4C14-8A04-FC9498EB97EB}">
          <x14:formula1>
            <xm:f>'D:\Backup cede 2022\Mis documentos\SGC\2025\Consolidación de riesgos 2025\CEIGE\Gestión\corregidos\[FO-CEDE5-DIGEC-487 Administración de Riesgos de Gestión V. 13 CEIGE.xlsx]Opciones Tratamiento'!#REF!</xm:f>
          </x14:formula1>
          <xm:sqref>H11:H80</xm:sqref>
        </x14:dataValidation>
        <x14:dataValidation type="list" allowBlank="1" showInputMessage="1" showErrorMessage="1" xr:uid="{94991302-EC33-4BD2-BE8E-494CC57EAD1D}">
          <x14:formula1>
            <xm:f>'D:\Backup cede 2022\Mis documentos\SGC\2025\Consolidación de riesgos 2025\CEIGE\Gestión\corregidos\[FO-CEDE5-DIGEC-487 Administración de Riesgos de Gestión V. 13 CEIGE.xlsx]Opciones Tratamiento'!#REF!</xm:f>
          </x14:formula1>
          <xm:sqref>AO60 AO53 AO46 AO39 AO32 AO25 AO18 AO11 AO67 AO74 AI53 AI11 AI18 AI25 AI32 AI39 AI46 AI60 AI67 AI74 B11 C11:D80</xm:sqref>
        </x14:dataValidation>
        <x14:dataValidation type="list" allowBlank="1" showInputMessage="1" showErrorMessage="1" xr:uid="{7D8D536F-822A-48F2-AE86-0A1E63443C04}">
          <x14:formula1>
            <xm:f>'D:\Backup cede 2022\Mis documentos\SGC\2025\Consolidación de riesgos 2025\CEIGE\Gestión\corregidos\[FO-CEDE5-DIGEC-487 Administración de Riesgos de Gestión V. 13 CEIGE.xlsx]Tabla Impacto'!#REF!</xm:f>
          </x14:formula1>
          <xm:sqref>L11:L80</xm:sqref>
        </x14:dataValidation>
        <x14:dataValidation type="list" allowBlank="1" showInputMessage="1" showErrorMessage="1" xr:uid="{63AA48CE-7EBE-43EB-AA92-A29796C4795C}">
          <x14:formula1>
            <xm:f>'D:\Backup cede 2022\Mis documentos\SGC\2025\Consolidación de riesgos 2025\CEIGE\Gestión\corregidos\[FO-CEDE5-DIGEC-487 Administración de Riesgos de Gestión V. 13 CEIGE.xlsx]Tabla Valoración controles'!#REF!</xm:f>
          </x14:formula1>
          <xm:sqref>W11:X80 Z11:AB80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F4785-4380-4253-B338-A7B438CABED5}">
  <dimension ref="A1:BR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70"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70"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70"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70"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70" ht="22.5" customHeight="1" x14ac:dyDescent="0.3">
      <c r="A5" s="139" t="s">
        <v>27</v>
      </c>
      <c r="B5" s="140"/>
      <c r="C5" s="140"/>
      <c r="D5" s="141"/>
      <c r="E5" s="142" t="s">
        <v>9</v>
      </c>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3"/>
    </row>
    <row r="6" spans="1:70" ht="25.5" customHeight="1" x14ac:dyDescent="0.3">
      <c r="A6" s="144" t="s">
        <v>28</v>
      </c>
      <c r="B6" s="145"/>
      <c r="C6" s="145"/>
      <c r="D6" s="146"/>
      <c r="E6" s="147" t="s">
        <v>29</v>
      </c>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c r="BM6" s="147"/>
      <c r="BN6" s="147"/>
      <c r="BO6" s="147"/>
      <c r="BP6" s="147"/>
      <c r="BQ6" s="147"/>
      <c r="BR6" s="148"/>
    </row>
    <row r="7" spans="1:70" ht="40.5" customHeight="1" thickBot="1" x14ac:dyDescent="0.35">
      <c r="A7" s="149" t="s">
        <v>30</v>
      </c>
      <c r="B7" s="150"/>
      <c r="C7" s="150"/>
      <c r="D7" s="151"/>
      <c r="E7" s="152" t="s">
        <v>480</v>
      </c>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3"/>
    </row>
    <row r="8" spans="1:70"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70"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70"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70" s="24" customFormat="1" ht="181.5" customHeight="1" x14ac:dyDescent="0.25">
      <c r="A11" s="207" t="s">
        <v>69</v>
      </c>
      <c r="B11" s="209" t="s">
        <v>9</v>
      </c>
      <c r="C11" s="212" t="s">
        <v>70</v>
      </c>
      <c r="D11" s="214" t="s">
        <v>109</v>
      </c>
      <c r="E11" s="214" t="s">
        <v>106</v>
      </c>
      <c r="F11" s="214" t="s">
        <v>72</v>
      </c>
      <c r="G11" s="242" t="str">
        <f>+CONCATENATE(D11," ",E11," ",F11)</f>
        <v>Posibilidad de Afectación Reputacional y Económica por la desactualización de la normatividad de los procesos, procedimientos, formatos y/o directivas debido a la mala elaboración de documentos bajo los lineamientos emitidos por el Ejército Nacional.</v>
      </c>
      <c r="H11" s="214" t="s">
        <v>73</v>
      </c>
      <c r="I11" s="226">
        <v>79</v>
      </c>
      <c r="J11" s="234" t="str">
        <f>IF(I11&lt;=0,"",IF(I11&lt;=3,"Muy Baja",IF(I11&lt;=34,"Baja",IF(I11&lt;=600,"Media",IF(I11&lt;=6000,"Alta","Muy Alta")))))</f>
        <v>Media</v>
      </c>
      <c r="K11" s="236">
        <f>IF(J11="","",IF(J11="Muy Baja",0.2,IF(J11="Baja",0.4,IF(J11="Media",0.6,IF(J11="Alta",0.8,IF(J11="Muy Alta",1,))))))</f>
        <v>0.6</v>
      </c>
      <c r="L11" s="233" t="s">
        <v>92</v>
      </c>
      <c r="M11" s="233" t="str">
        <f>IF(NOT(ISERROR(MATCH(L11,'[1]Tabla Impacto'!$B$221:$B$223,0))),'[1]Tabla Impacto'!$F$223,L11)</f>
        <v xml:space="preserve">     El riesgo afecta la imagen de la entidad con algunos usuarios de relevancia frente al logro de los objetivos</v>
      </c>
      <c r="N11" s="234" t="str">
        <f>IF(OR(M11='[1]Tabla Impacto'!$C$11,M11='[1]Tabla Impacto'!$D$11),"Leve",IF(OR(M11='[1]Tabla Impacto'!$C$12,M11='[1]Tabla Impacto'!$D$12),"Menor",IF(OR(M11='[1]Tabla Impacto'!$C$13,M11='[1]Tabla Impacto'!$D$13),"Moderado",IF(OR(M11='[1]Tabla Impacto'!$C$14,M11='[1]Tabla Impacto'!$D$14),"Mayor",IF(OR(M11='[1]Tabla Impacto'!$C$15,M11='[1]Tabla Impacto'!$D$15),"Catastrófico","")))))</f>
        <v>Moderado</v>
      </c>
      <c r="O11" s="236">
        <f>IF(N11="","",IF(N11="Leve",0.2,IF(N11="Menor",0.4,IF(N11="Moderado",0.6,IF(N11="Mayor",0.8,IF(N11="Catastrófico",1,))))))</f>
        <v>0.6</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Moderado</v>
      </c>
      <c r="Q11" s="16">
        <v>1</v>
      </c>
      <c r="R11" s="57" t="s">
        <v>210</v>
      </c>
      <c r="S11" s="57" t="s">
        <v>211</v>
      </c>
      <c r="T11" s="57" t="s">
        <v>760</v>
      </c>
      <c r="U11" s="70" t="str">
        <f>+CONCATENATE(R11," ",S11," ",T11)</f>
        <v>El Oficial de Evaluación y Seguimiento del Departamento de Personal (CEDE1)  verifica el cumplimiento semestral a los lineamientos, políticas y directrices enmarcados en el procedimiento P-JEMPP-CEDE1-248 "Planificar y emitir políticas institucionales, lineamientos, y directrices para la Administración de Talento Humano" con el propósito de inspeccionar y garantizar la metodología, calidad y aplicación de requisitos mínimos para la correcta proyección y emisión de políticas, lineamientos y directrices para la Gestión del Talento Humano, en caso de no cumplirse se debe dejar soporte del por que no se emitió lineamientos, queda como evidencia de la verificación un informe.</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0.36</v>
      </c>
      <c r="AD11" s="240" t="str">
        <f>IFERROR(LOOKUP(LOOKUP(2,1/(AC11:AC17&lt;&gt;""),AC11:AC17),'[1]Opciones Tratamiento'!$I$2:$I$6,'[1]Opciones Tratamiento'!$J$2:$J$6),"")</f>
        <v>Muy Baja</v>
      </c>
      <c r="AE11" s="21">
        <f>+AC11</f>
        <v>0.36</v>
      </c>
      <c r="AF11" s="240" t="str">
        <f>IFERROR(LOOKUP(LOOKUP(2,1/(AG11:AG17&lt;&gt;""),AG11:AG17),'[1]Opciones Tratamiento'!L2:M6),"")</f>
        <v>Moderado</v>
      </c>
      <c r="AG11" s="21">
        <f>IFERROR(IF(V11="Impacto",(O11-(+O11*Y11)),IF(V11="Probabilidad",O11,"")),"")</f>
        <v>0.6</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24" t="s">
        <v>93</v>
      </c>
      <c r="AJ11" s="22"/>
      <c r="AK11" s="63">
        <v>1</v>
      </c>
      <c r="AL11" s="57" t="s">
        <v>211</v>
      </c>
      <c r="AM11" s="57" t="s">
        <v>74</v>
      </c>
      <c r="AN11" s="22"/>
      <c r="AO11" s="226" t="s">
        <v>81</v>
      </c>
      <c r="AP11" s="228" t="s">
        <v>761</v>
      </c>
      <c r="AQ11" s="228"/>
      <c r="AR11" s="229"/>
      <c r="AS11" s="23"/>
      <c r="AT11" s="23"/>
      <c r="AU11" s="23"/>
      <c r="AV11" s="23"/>
      <c r="AW11" s="23"/>
      <c r="AX11" s="23"/>
      <c r="AY11" s="23"/>
      <c r="AZ11" s="23"/>
      <c r="BA11" s="23"/>
      <c r="BB11" s="23"/>
      <c r="BC11" s="23"/>
      <c r="BD11" s="23"/>
      <c r="BE11" s="23"/>
      <c r="BF11" s="23"/>
      <c r="BG11" s="23"/>
      <c r="BH11" s="23"/>
      <c r="BI11" s="23"/>
      <c r="BJ11" s="23"/>
    </row>
    <row r="12" spans="1:70" s="24" customFormat="1" ht="186.75" customHeight="1" x14ac:dyDescent="0.25">
      <c r="A12" s="208"/>
      <c r="B12" s="210"/>
      <c r="C12" s="213"/>
      <c r="D12" s="215"/>
      <c r="E12" s="215"/>
      <c r="F12" s="215"/>
      <c r="G12" s="232"/>
      <c r="H12" s="215"/>
      <c r="I12" s="227"/>
      <c r="J12" s="235"/>
      <c r="K12" s="237"/>
      <c r="L12" s="221"/>
      <c r="M12" s="221"/>
      <c r="N12" s="235"/>
      <c r="O12" s="237"/>
      <c r="P12" s="239"/>
      <c r="Q12" s="64">
        <v>2</v>
      </c>
      <c r="R12" s="58" t="s">
        <v>762</v>
      </c>
      <c r="S12" s="58" t="s">
        <v>763</v>
      </c>
      <c r="T12" s="58" t="s">
        <v>764</v>
      </c>
      <c r="U12" s="65" t="str">
        <f t="shared" ref="U12:U17" si="0">+CONCATENATE(R12," ",S12," ",T12)</f>
        <v>El Asesor Jurídico del Departamento de Personal (CEDE1) con el fin de verificar que los lineamientos y normatividad  se encuentren vigentes,  valida semestral el normograma actualizado para los  procesos de gestión del talento humano con el fin de verificar que los lineamientos y normatividad  se encuentren vigentes, en caso de no emitir actualización soportar en llegado caso, generando  de la validación un informe de cumplimiento.</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0.216</v>
      </c>
      <c r="AD12" s="241"/>
      <c r="AE12" s="28">
        <f t="shared" ref="AE12" si="3">+AC12</f>
        <v>0.216</v>
      </c>
      <c r="AF12" s="241"/>
      <c r="AG12" s="28">
        <f>IFERROR(IF(AND(V11="Impacto",V12="Impacto"),(AG11-(+AG11*Y12)),IF(V12="Impacto",(O11-(+O11*Y12)),IF(V12="Probabilidad",AG11,""))),"")</f>
        <v>0.6</v>
      </c>
      <c r="AH12" s="223"/>
      <c r="AI12" s="225"/>
      <c r="AJ12" s="29"/>
      <c r="AK12" s="64">
        <v>2</v>
      </c>
      <c r="AL12" s="58" t="s">
        <v>82</v>
      </c>
      <c r="AM12" s="58" t="s">
        <v>74</v>
      </c>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70" s="24" customFormat="1" ht="193.5" customHeight="1" x14ac:dyDescent="0.25">
      <c r="A13" s="208"/>
      <c r="B13" s="210"/>
      <c r="C13" s="213"/>
      <c r="D13" s="215"/>
      <c r="E13" s="215"/>
      <c r="F13" s="215"/>
      <c r="G13" s="232"/>
      <c r="H13" s="215"/>
      <c r="I13" s="227"/>
      <c r="J13" s="235"/>
      <c r="K13" s="237"/>
      <c r="L13" s="221"/>
      <c r="M13" s="221"/>
      <c r="N13" s="235"/>
      <c r="O13" s="237"/>
      <c r="P13" s="239"/>
      <c r="Q13" s="64">
        <v>3</v>
      </c>
      <c r="R13" s="58" t="s">
        <v>74</v>
      </c>
      <c r="S13" s="58" t="s">
        <v>214</v>
      </c>
      <c r="T13" s="58" t="s">
        <v>765</v>
      </c>
      <c r="U13" s="65" t="str">
        <f t="shared" si="0"/>
        <v>El Oficial de Evaluación y Seguimiento del Departamento de Personal (CEDE1) verifica el seguimiento trimestral a los planes institucionales emitidos por el departamento, de acuerdo a los lineamientos, políticas y directrices enmarcados en el procedimiento P-JEMPP-CEDE1-248 "Planificar y emitir políticas institucionales, lineamientos y directrices para la Administración de Talento Humano", con el propósito de inspeccionar y garantizar la metodología, calidad y aplicación de requisitos mínimos para la correcta proyección y emisión de políticas, lineamientos y directrices para la Gestión del Talento Humano, en caso de que no se cumpla con el seguimiento establecer el por que se cumplió  extemporáneo, generando  informe de la verificación de cumplimiento.</v>
      </c>
      <c r="V13" s="25" t="str">
        <f t="shared" si="1"/>
        <v>Probabilidad</v>
      </c>
      <c r="W13" s="62" t="s">
        <v>75</v>
      </c>
      <c r="X13" s="62"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0.12959999999999999</v>
      </c>
      <c r="AD13" s="241"/>
      <c r="AE13" s="28">
        <f>+AC13</f>
        <v>0.12959999999999999</v>
      </c>
      <c r="AF13" s="241"/>
      <c r="AG13" s="28">
        <f>IFERROR(IF(AND(V11="Impacto",V12="Impacto",V13="Impacto"),(AG12-(+AG12*Y13)),IF(V13="Impacto",(O11-(+O11*Y13)),IF(V13="Probabilidad",AG12,""))),"")</f>
        <v>0.6</v>
      </c>
      <c r="AH13" s="223"/>
      <c r="AI13" s="225"/>
      <c r="AJ13" s="29"/>
      <c r="AK13" s="64"/>
      <c r="AL13" s="58"/>
      <c r="AM13" s="64"/>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70" s="24" customFormat="1" ht="150" customHeight="1" x14ac:dyDescent="0.25">
      <c r="A14" s="208"/>
      <c r="B14" s="210"/>
      <c r="C14" s="213"/>
      <c r="D14" s="215"/>
      <c r="E14" s="215"/>
      <c r="F14" s="215"/>
      <c r="G14" s="232"/>
      <c r="H14" s="215"/>
      <c r="I14" s="227"/>
      <c r="J14" s="235"/>
      <c r="K14" s="237"/>
      <c r="L14" s="221"/>
      <c r="M14" s="221"/>
      <c r="N14" s="235"/>
      <c r="O14" s="237"/>
      <c r="P14" s="239"/>
      <c r="Q14" s="64"/>
      <c r="R14" s="58"/>
      <c r="S14" s="58"/>
      <c r="T14" s="58"/>
      <c r="U14" s="65" t="str">
        <f t="shared" si="0"/>
        <v xml:space="preserve">  </v>
      </c>
      <c r="V14" s="25" t="str">
        <f t="shared" si="1"/>
        <v/>
      </c>
      <c r="W14" s="62"/>
      <c r="X14" s="62"/>
      <c r="Y14" s="26" t="str">
        <f t="shared" ref="Y14" si="4">IF(AND(W14="Preventivo",X14="Automático"),"50%",IF(AND(W14="Preventivo",X14="Manual"),"40%",IF(AND(W14="Detectivo",X14="Automático"),"40%",IF(AND(W14="Detectivo",X14="Manual"),"30%",IF(AND(W14="Correctivo",X14="Automático"),"35%",IF(AND(W14="Correctivo",X14="Manual"),"25%",""))))))</f>
        <v/>
      </c>
      <c r="Z14" s="62"/>
      <c r="AA14" s="62"/>
      <c r="AB14" s="62"/>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70"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70"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x14ac:dyDescent="0.25">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208" t="s">
        <v>83</v>
      </c>
      <c r="B18" s="210"/>
      <c r="C18" s="213"/>
      <c r="D18" s="215"/>
      <c r="E18" s="215"/>
      <c r="F18" s="215"/>
      <c r="G18" s="232" t="str">
        <f t="shared" ref="G18" si="6">+CONCATENATE(D18," ",E18," ",F18)</f>
        <v xml:space="preserve">  </v>
      </c>
      <c r="H18" s="215"/>
      <c r="I18" s="226"/>
      <c r="J18" s="235" t="str">
        <f>IF(I18&lt;=0,"",IF(I18&lt;=3,"Muy Baja",IF(I18&lt;=34,"Baja",IF(I18&lt;=600,"Media",IF(I18&lt;=6000,"Alta","Muy Alta")))))</f>
        <v/>
      </c>
      <c r="K18" s="237" t="str">
        <f>IF(J18="","",IF(J18="Muy Baja",0.2,IF(J18="Baja",0.4,IF(J18="Media",0.6,IF(J18="Alta",0.8,IF(J18="Muy Alta",1,))))))</f>
        <v/>
      </c>
      <c r="L18" s="221"/>
      <c r="M18" s="221">
        <f>IF(NOT(ISERROR(MATCH(L18,'[1]Tabla Impacto'!$B$221:$B$223,0))),'[1]Tabla Impacto'!$F$223,L18)</f>
        <v>0</v>
      </c>
      <c r="N18" s="235" t="str">
        <f>IF(OR(M18='[1]Tabla Impacto'!$C$11,M18='[1]Tabla Impacto'!$D$11),"Leve",IF(OR(M18='[1]Tabla Impacto'!$C$12,M18='[1]Tabla Impacto'!$D$12),"Menor",IF(OR(M18='[1]Tabla Impacto'!$C$13,M18='[1]Tabla Impacto'!$D$13),"Moderado",IF(OR(M18='[1]Tabla Impacto'!$C$14,M18='[1]Tabla Impacto'!$D$14),"Mayor",IF(OR(M18='[1]Tabla Impacto'!$C$15,M18='[1]Tabla Impacto'!$D$15),"Catastrófico","")))))</f>
        <v/>
      </c>
      <c r="O18" s="237" t="str">
        <f>IF(N18="","",IF(N18="Leve",0.2,IF(N18="Menor",0.4,IF(N18="Moderado",0.6,IF(N18="Mayor",0.8,IF(N18="Catastrófico",1,))))))</f>
        <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
      </c>
      <c r="Q18" s="64"/>
      <c r="R18" s="58"/>
      <c r="S18" s="64"/>
      <c r="T18" s="58"/>
      <c r="U18" s="65" t="str">
        <f>+CONCATENATE(R18," ",S18," ",T18)</f>
        <v xml:space="preserve">  </v>
      </c>
      <c r="V18" s="25" t="str">
        <f t="shared" si="1"/>
        <v/>
      </c>
      <c r="W18" s="62"/>
      <c r="X18" s="62"/>
      <c r="Y18" s="26" t="str">
        <f>IF(AND(W18="Preventivo",X18="Automático"),"50%",IF(AND(W18="Preventivo",X18="Manual"),"40%",IF(AND(W18="Detectivo",X18="Automático"),"40%",IF(AND(W18="Detectivo",X18="Manual"),"30%",IF(AND(W18="Correctivo",X18="Automático"),"35%",IF(AND(W18="Correctivo",X18="Manual"),"25%",""))))))</f>
        <v/>
      </c>
      <c r="Z18" s="62"/>
      <c r="AA18" s="62"/>
      <c r="AB18" s="62"/>
      <c r="AC18" s="27" t="str">
        <f>IFERROR(IF(V18="Probabilidad",(K18-(+K18*Y18)),IF(V18="Impacto",K18,"")),"")</f>
        <v/>
      </c>
      <c r="AD18" s="241" t="str">
        <f>IFERROR(LOOKUP(LOOKUP(2,1/(AC18:AC24&lt;&gt;""),AC18:AC24),'[1]Opciones Tratamiento'!$I$2:$I$6,'[1]Opciones Tratamiento'!$J$2:$J$6),"")</f>
        <v/>
      </c>
      <c r="AE18" s="26" t="str">
        <f t="shared" si="5"/>
        <v/>
      </c>
      <c r="AF18" s="241" t="str">
        <f>IFERROR(LOOKUP(LOOKUP(2,1/(AG18:AG24&lt;&gt;""),AG18:AG24),'[1]Opciones Tratamiento'!L2:M6),"")</f>
        <v/>
      </c>
      <c r="AG18" s="28" t="str">
        <f>IFERROR(IF(V18="Impacto",(O18-(+O18*Y18)),IF(V18="Probabilidad",O18,"")),"")</f>
        <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
      </c>
      <c r="AI18" s="225"/>
      <c r="AJ18" s="29"/>
      <c r="AK18" s="64"/>
      <c r="AL18" s="58"/>
      <c r="AM18" s="64"/>
      <c r="AN18" s="29"/>
      <c r="AO18" s="227"/>
      <c r="AP18" s="243"/>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64"/>
      <c r="R19" s="64"/>
      <c r="S19" s="64"/>
      <c r="T19" s="64"/>
      <c r="U19" s="65" t="str">
        <f>+CONCATENATE(R19," ",S19," ",T19)</f>
        <v xml:space="preserve">  </v>
      </c>
      <c r="V19" s="25" t="str">
        <f t="shared" si="1"/>
        <v/>
      </c>
      <c r="W19" s="62"/>
      <c r="X19" s="62"/>
      <c r="Y19" s="26" t="str">
        <f t="shared" ref="Y19" si="7">IF(AND(W19="Preventivo",X19="Automático"),"50%",IF(AND(W19="Preventivo",X19="Manual"),"40%",IF(AND(W19="Detectivo",X19="Automático"),"40%",IF(AND(W19="Detectivo",X19="Manual"),"30%",IF(AND(W19="Correctivo",X19="Automático"),"35%",IF(AND(W19="Correctivo",X19="Manual"),"25%",""))))))</f>
        <v/>
      </c>
      <c r="Z19" s="62"/>
      <c r="AA19" s="62"/>
      <c r="AB19" s="62"/>
      <c r="AC19" s="27" t="str">
        <f>IFERROR(IF(AND(V18="Probabilidad",V19="Probabilidad"),(AE18-(+AE18*Y19)),IF(V19="Probabilidad",(K18-(+K18*Y19)),IF(V19="Impacto",AE18,""))),"")</f>
        <v/>
      </c>
      <c r="AD19" s="241"/>
      <c r="AE19" s="26" t="str">
        <f t="shared" si="5"/>
        <v/>
      </c>
      <c r="AF19" s="241"/>
      <c r="AG19" s="28" t="str">
        <f>IFERROR(IF(AND(V18="Impacto",V19="Impacto"),(AG18-(+AG18*Y19)),IF(V19="Impacto",(O18-(+O18*Y19)),IF(V19="Probabilidad",AG18,""))),"")</f>
        <v/>
      </c>
      <c r="AH19" s="223"/>
      <c r="AI19" s="225"/>
      <c r="AJ19" s="29"/>
      <c r="AK19" s="64"/>
      <c r="AL19" s="58"/>
      <c r="AM19" s="64"/>
      <c r="AN19" s="29"/>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x14ac:dyDescent="0.25">
      <c r="A20" s="208"/>
      <c r="B20" s="210"/>
      <c r="C20" s="213"/>
      <c r="D20" s="215"/>
      <c r="E20" s="215"/>
      <c r="F20" s="215"/>
      <c r="G20" s="232"/>
      <c r="H20" s="215"/>
      <c r="I20" s="227"/>
      <c r="J20" s="235"/>
      <c r="K20" s="237"/>
      <c r="L20" s="221"/>
      <c r="M20" s="221"/>
      <c r="N20" s="235"/>
      <c r="O20" s="237"/>
      <c r="P20" s="239"/>
      <c r="Q20" s="64"/>
      <c r="R20" s="64"/>
      <c r="S20" s="64"/>
      <c r="T20" s="64"/>
      <c r="U20" s="65" t="str">
        <f t="shared" ref="U20:U24" si="8">+CONCATENATE(R20," ",S20," ",T20)</f>
        <v xml:space="preserve">  </v>
      </c>
      <c r="V20" s="25" t="str">
        <f t="shared" si="1"/>
        <v/>
      </c>
      <c r="W20" s="62"/>
      <c r="X20" s="62"/>
      <c r="Y20" s="26" t="str">
        <f>IF(AND(W20="Preventivo",X20="Automático"),"50%",IF(AND(W20="Preventivo",X20="Manual"),"40%",IF(AND(W20="Detectivo",X20="Automático"),"40%",IF(AND(W20="Detectivo",X20="Manual"),"30%",IF(AND(W20="Correctivo",X20="Automático"),"35%",IF(AND(W20="Correctivo",X20="Manual"),"25%",""))))))</f>
        <v/>
      </c>
      <c r="Z20" s="62"/>
      <c r="AA20" s="62"/>
      <c r="AB20" s="62"/>
      <c r="AC20" s="27" t="str">
        <f t="shared" ref="AC20:AC24" si="9">IFERROR(IF(AND(V19="Probabilidad",V20="Probabilidad"),(AE19-(+AE19*Y20)),IF(V20="Probabilidad",(K19-(+K19*Y20)),IF(V20="Impacto",AE19,""))),"")</f>
        <v/>
      </c>
      <c r="AD20" s="241"/>
      <c r="AE20" s="26" t="str">
        <f t="shared" si="5"/>
        <v/>
      </c>
      <c r="AF20" s="241"/>
      <c r="AG20" s="28" t="str">
        <f>IFERROR(IF(AND(V18="Impacto",V19="Impacto",V20="Impacto"),(AG19-(+AG19*Y20)),IF(V20="Impacto",(O18-(+O18*Y20)),IF(V20="Probabilidad",AG19,""))),"")</f>
        <v/>
      </c>
      <c r="AH20" s="223"/>
      <c r="AI20" s="225"/>
      <c r="AJ20" s="29"/>
      <c r="AK20" s="64"/>
      <c r="AL20" s="58"/>
      <c r="AM20" s="64"/>
      <c r="AN20" s="29"/>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29"/>
      <c r="AK21" s="64"/>
      <c r="AL21" s="58"/>
      <c r="AM21" s="64"/>
      <c r="AN21" s="29"/>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29"/>
      <c r="AK22" s="64"/>
      <c r="AL22" s="58"/>
      <c r="AM22" s="64"/>
      <c r="AN22" s="29"/>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29"/>
      <c r="AK23" s="64"/>
      <c r="AL23" s="58"/>
      <c r="AM23" s="64"/>
      <c r="AN23" s="29"/>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c r="D25" s="215"/>
      <c r="E25" s="215"/>
      <c r="F25" s="215"/>
      <c r="G25" s="232" t="str">
        <f t="shared" ref="G25" si="11">+CONCATENATE(D25," ",E25," ",F25)</f>
        <v xml:space="preserve">  </v>
      </c>
      <c r="H25" s="215"/>
      <c r="I25" s="227"/>
      <c r="J25" s="235" t="str">
        <f>IF(I25&lt;=0,"",IF(I25&lt;=3,"Muy Baja",IF(I25&lt;=34,"Baja",IF(I25&lt;=600,"Media",IF(I25&lt;=6000,"Alta","Muy Alta")))))</f>
        <v/>
      </c>
      <c r="K25" s="237" t="str">
        <f>IF(J25="","",IF(J25="Muy Baja",0.2,IF(J25="Baja",0.4,IF(J25="Media",0.6,IF(J25="Alta",0.8,IF(J25="Muy Alta",1,))))))</f>
        <v/>
      </c>
      <c r="L25" s="221"/>
      <c r="M25" s="221">
        <f>IF(NOT(ISERROR(MATCH(L25,'[1]Tabla Impacto'!$B$221:$B$223,0))),'[1]Tabla Impacto'!$F$223,L25)</f>
        <v>0</v>
      </c>
      <c r="N25" s="235" t="str">
        <f>IF(OR(M25='[1]Tabla Impacto'!$C$11,M25='[1]Tabla Impacto'!$D$11),"Leve",IF(OR(M25='[1]Tabla Impacto'!$C$12,M25='[1]Tabla Impacto'!$D$12),"Menor",IF(OR(M25='[1]Tabla Impacto'!$C$13,M25='[1]Tabla Impacto'!$D$13),"Moderado",IF(OR(M25='[1]Tabla Impacto'!$C$14,M25='[1]Tabla Impacto'!$D$14),"Mayor",IF(OR(M25='[1]Tabla Impacto'!$C$15,M25='[1]Tabla Impacto'!$D$15),"Catastrófico","")))))</f>
        <v/>
      </c>
      <c r="O25" s="237" t="str">
        <f>IF(N25="","",IF(N25="Leve",0.2,IF(N25="Menor",0.4,IF(N25="Moderado",0.6,IF(N25="Mayor",0.8,IF(N25="Catastrófico",1,))))))</f>
        <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64"/>
      <c r="R25" s="58"/>
      <c r="S25" s="64"/>
      <c r="T25" s="58"/>
      <c r="U25" s="65" t="str">
        <f>+CONCATENATE(R25," ",S25," ",T25)</f>
        <v xml:space="preserve">  </v>
      </c>
      <c r="V25" s="25" t="str">
        <f t="shared" si="1"/>
        <v/>
      </c>
      <c r="W25" s="62"/>
      <c r="X25" s="62"/>
      <c r="Y25" s="26" t="str">
        <f>IF(AND(W25="Preventivo",X25="Automático"),"50%",IF(AND(W25="Preventivo",X25="Manual"),"40%",IF(AND(W25="Detectivo",X25="Automático"),"40%",IF(AND(W25="Detectivo",X25="Manual"),"30%",IF(AND(W25="Correctivo",X25="Automático"),"35%",IF(AND(W25="Correctivo",X25="Manual"),"25%",""))))))</f>
        <v/>
      </c>
      <c r="Z25" s="62"/>
      <c r="AA25" s="62"/>
      <c r="AB25" s="62"/>
      <c r="AC25" s="27" t="str">
        <f>IFERROR(IF(V25="Probabilidad",(K25-(+K25*Y25)),IF(V25="Impacto",K25,"")),"")</f>
        <v/>
      </c>
      <c r="AD25" s="241" t="str">
        <f>IFERROR(LOOKUP(LOOKUP(2,1/(AC25:AC31&lt;&gt;""),AC25:AC31),'[1]Opciones Tratamiento'!$I$2:$I$6,'[1]Opciones Tratamiento'!$J$2:$J$6),"")</f>
        <v/>
      </c>
      <c r="AE25" s="26" t="str">
        <f>+AC25</f>
        <v/>
      </c>
      <c r="AF25" s="241" t="str">
        <f>IFERROR(LOOKUP(LOOKUP(2,1/(AG25:AG31&lt;&gt;""),AG25:AG31),'[1]Opciones Tratamiento'!L2:M6),"")</f>
        <v/>
      </c>
      <c r="AG25" s="28" t="str">
        <f>IFERROR(IF(V25="Impacto",(O25-(+O25*Y25)),IF(V25="Probabilidad",O25,"")),"")</f>
        <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225"/>
      <c r="AJ25" s="29"/>
      <c r="AK25" s="64"/>
      <c r="AL25" s="58"/>
      <c r="AM25" s="64"/>
      <c r="AN25" s="29"/>
      <c r="AO25" s="227"/>
      <c r="AP25" s="243"/>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c r="R26" s="64"/>
      <c r="S26" s="64"/>
      <c r="T26" s="64"/>
      <c r="U26" s="65" t="str">
        <f>+CONCATENATE(R26," ",S26," ",T26)</f>
        <v xml:space="preserve">  </v>
      </c>
      <c r="V26" s="25" t="str">
        <f t="shared" si="1"/>
        <v/>
      </c>
      <c r="W26" s="62"/>
      <c r="X26" s="62"/>
      <c r="Y26" s="26" t="str">
        <f t="shared" ref="Y26" si="12">IF(AND(W26="Preventivo",X26="Automático"),"50%",IF(AND(W26="Preventivo",X26="Manual"),"40%",IF(AND(W26="Detectivo",X26="Automático"),"40%",IF(AND(W26="Detectivo",X26="Manual"),"30%",IF(AND(W26="Correctivo",X26="Automático"),"35%",IF(AND(W26="Correctivo",X26="Manual"),"25%",""))))))</f>
        <v/>
      </c>
      <c r="Z26" s="62"/>
      <c r="AA26" s="62"/>
      <c r="AB26" s="62"/>
      <c r="AC26" s="27" t="str">
        <f>IFERROR(IF(AND(V25="Probabilidad",V26="Probabilidad"),(AE25-(+AE25*Y26)),IF(V26="Probabilidad",(K25-(+K25*Y26)),IF(V26="Impacto",AE25,""))),"")</f>
        <v/>
      </c>
      <c r="AD26" s="241"/>
      <c r="AE26" s="26" t="str">
        <f t="shared" ref="AE26" si="13">+AC26</f>
        <v/>
      </c>
      <c r="AF26" s="241"/>
      <c r="AG26" s="28" t="str">
        <f>IFERROR(IF(AND(V25="Impacto",V26="Impacto"),(AG25-(+AG25*Y26)),IF(V26="Impacto",(O25-(+O25*Y26)),IF(V26="Probabilidad",AG25,""))),"")</f>
        <v/>
      </c>
      <c r="AH26" s="223"/>
      <c r="AI26" s="225"/>
      <c r="AJ26" s="29"/>
      <c r="AK26" s="64"/>
      <c r="AL26" s="58"/>
      <c r="AM26" s="64"/>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c r="R27" s="64"/>
      <c r="S27" s="64"/>
      <c r="T27" s="64"/>
      <c r="U27" s="65" t="str">
        <f t="shared" ref="U27:U31" si="14">+CONCATENATE(R27," ",S27," ",T27)</f>
        <v xml:space="preserve">  </v>
      </c>
      <c r="V27" s="25" t="str">
        <f t="shared" si="1"/>
        <v/>
      </c>
      <c r="W27" s="62"/>
      <c r="X27" s="62"/>
      <c r="Y27" s="26" t="str">
        <f>IF(AND(W27="Preventivo",X27="Automático"),"50%",IF(AND(W27="Preventivo",X27="Manual"),"40%",IF(AND(W27="Detectivo",X27="Automático"),"40%",IF(AND(W27="Detectivo",X27="Manual"),"30%",IF(AND(W27="Correctivo",X27="Automático"),"35%",IF(AND(W27="Correctivo",X27="Manual"),"25%",""))))))</f>
        <v/>
      </c>
      <c r="Z27" s="62"/>
      <c r="AA27" s="62"/>
      <c r="AB27" s="62"/>
      <c r="AC27" s="27" t="str">
        <f t="shared" ref="AC27:AC31" si="15">IFERROR(IF(AND(V26="Probabilidad",V27="Probabilidad"),(AE26-(+AE26*Y27)),IF(V27="Probabilidad",(K26-(+K26*Y27)),IF(V27="Impacto",AE26,""))),"")</f>
        <v/>
      </c>
      <c r="AD27" s="241"/>
      <c r="AE27" s="26" t="str">
        <f>+AC27</f>
        <v/>
      </c>
      <c r="AF27" s="241"/>
      <c r="AG27" s="28" t="str">
        <f>IFERROR(IF(AND(V25="Impacto",V26="Impacto",V27="Impacto"),(AG26-(+AG26*Y27)),IF(V27="Impacto",(O25-(+O25*Y27)),IF(V27="Probabilidad",AG26,""))),"")</f>
        <v/>
      </c>
      <c r="AH27" s="223"/>
      <c r="AI27" s="225"/>
      <c r="AJ27" s="29"/>
      <c r="AK27" s="64"/>
      <c r="AL27" s="58"/>
      <c r="AM27" s="64"/>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64"/>
      <c r="S28" s="64"/>
      <c r="T28" s="64"/>
      <c r="U28" s="65" t="str">
        <f t="shared" si="14"/>
        <v xml:space="preserve">  </v>
      </c>
      <c r="V28" s="25" t="str">
        <f t="shared" si="1"/>
        <v/>
      </c>
      <c r="W28" s="62"/>
      <c r="X28" s="62"/>
      <c r="Y28" s="26" t="str">
        <f t="shared" ref="Y28" si="16">IF(AND(W28="Preventivo",X28="Automático"),"50%",IF(AND(W28="Preventivo",X28="Manual"),"40%",IF(AND(W28="Detectivo",X28="Automático"),"40%",IF(AND(W28="Detectivo",X28="Manual"),"30%",IF(AND(W28="Correctivo",X28="Automático"),"35%",IF(AND(W28="Correctivo",X28="Manual"),"25%",""))))))</f>
        <v/>
      </c>
      <c r="Z28" s="62"/>
      <c r="AA28" s="62"/>
      <c r="AB28" s="62"/>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64"/>
      <c r="AL28" s="58"/>
      <c r="AM28" s="64"/>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IF(NOT(ISERROR(MATCH(L32,'[1]Tabla Impacto'!$B$221:$B$223,0))),'[1]Tabla Impacto'!$F$223,L32)</f>
        <v>0</v>
      </c>
      <c r="N32" s="235" t="str">
        <f>IF(OR(M32='[1]Tabla Impacto'!$C$11,M32='[1]Tabla Impacto'!$D$11),"Leve",IF(OR(M32='[1]Tabla Impacto'!$C$12,M32='[1]Tabla Impacto'!$D$12),"Menor",IF(OR(M32='[1]Tabla Impacto'!$C$13,M32='[1]Tabla Impacto'!$D$13),"Moderado",IF(OR(M32='[1]Tabla Impacto'!$C$14,M32='[1]Tabla Impacto'!$D$14),"Mayor",IF(OR(M32='[1]Tabla Impacto'!$C$15,M32='[1]Tabla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64"/>
      <c r="T32" s="58"/>
      <c r="U32" s="65" t="str">
        <f>+CONCATENATE(R32," ",S32," ",T32)</f>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IFERROR(LOOKUP(LOOKUP(2,1/(AC32:AC38&lt;&gt;""),AC32:AC38),'[1]Opciones Tratamiento'!$I$2:$I$6,'[1]Opciones Tratamiento'!$J$2:$J$6),"")</f>
        <v/>
      </c>
      <c r="AE32" s="26" t="str">
        <f>+AC32</f>
        <v/>
      </c>
      <c r="AF32" s="241" t="str">
        <f>IFERROR(LOOKUP(LOOKUP(2,1/(AG32:AG38&lt;&gt;""),AG32:AG38),'[1]Opciones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29"/>
      <c r="AK32" s="64"/>
      <c r="AL32" s="58"/>
      <c r="AM32" s="64"/>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64"/>
      <c r="S33" s="64"/>
      <c r="T33" s="64"/>
      <c r="U33" s="65" t="str">
        <f>+CONCATENATE(R33," ",S33," ",T33)</f>
        <v xml:space="preserve">  </v>
      </c>
      <c r="V33" s="25" t="str">
        <f t="shared" si="1"/>
        <v/>
      </c>
      <c r="W33" s="62"/>
      <c r="X33" s="62"/>
      <c r="Y33" s="26" t="str">
        <f t="shared" ref="Y33" si="19">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29"/>
      <c r="AK33" s="64"/>
      <c r="AL33" s="58"/>
      <c r="AM33" s="64"/>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64"/>
      <c r="S34" s="64"/>
      <c r="T34" s="64"/>
      <c r="U34" s="65" t="str">
        <f t="shared" ref="U34:U38" si="21">+CONCATENATE(R34," ",S34," ",T34)</f>
        <v xml:space="preserve">  </v>
      </c>
      <c r="V34" s="25" t="str">
        <f t="shared" si="1"/>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29"/>
      <c r="AK34" s="64"/>
      <c r="AL34" s="58"/>
      <c r="AM34" s="64"/>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64"/>
      <c r="AL35" s="58"/>
      <c r="AM35" s="64"/>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IF(NOT(ISERROR(MATCH(L39,'[1]Tabla Impacto'!$B$221:$B$223,0))),'[1]Tabla Impacto'!$F$223,L39)</f>
        <v>0</v>
      </c>
      <c r="N39" s="235" t="str">
        <f>IF(OR(M39='[1]Tabla Impacto'!$C$11,M39='[1]Tabla Impacto'!$D$11),"Leve",IF(OR(M39='[1]Tabla Impacto'!$C$12,M39='[1]Tabla Impacto'!$D$12),"Menor",IF(OR(M39='[1]Tabla Impacto'!$C$13,M39='[1]Tabla Impacto'!$D$13),"Moderado",IF(OR(M39='[1]Tabla Impacto'!$C$14,M39='[1]Tabla Impacto'!$D$14),"Mayor",IF(OR(M39='[1]Tabla Impacto'!$C$15,M39='[1]Tabla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IFERROR(LOOKUP(LOOKUP(2,1/(AC39:AC45&lt;&gt;""),AC39:AC45),'[1]Opciones Tratamiento'!$I$2:$I$6,'[1]Opciones Tratamiento'!$J$2:$J$6),"")</f>
        <v/>
      </c>
      <c r="AE39" s="26" t="str">
        <f>+AC39</f>
        <v/>
      </c>
      <c r="AF39" s="241" t="str">
        <f>IFERROR(LOOKUP(LOOKUP(2,1/(AG39:AG45&lt;&gt;""),AG39:AG45),'[1]Opciones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64"/>
      <c r="AL39" s="58"/>
      <c r="AM39" s="64"/>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64"/>
      <c r="AL40" s="58"/>
      <c r="AM40" s="64"/>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64"/>
      <c r="AL41" s="58"/>
      <c r="AM41" s="64"/>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IF(NOT(ISERROR(MATCH(L46,'[1]Tabla Impacto'!$B$221:$B$223,0))),'[1]Tabla Impacto'!$F$223,L46)</f>
        <v>0</v>
      </c>
      <c r="N46" s="235" t="str">
        <f>IF(OR(M46='[1]Tabla Impacto'!$C$11,M46='[1]Tabla Impacto'!$D$11),"Leve",IF(OR(M46='[1]Tabla Impacto'!$C$12,M46='[1]Tabla Impacto'!$D$12),"Menor",IF(OR(M46='[1]Tabla Impacto'!$C$13,M46='[1]Tabla Impacto'!$D$13),"Moderado",IF(OR(M46='[1]Tabla Impacto'!$C$14,M46='[1]Tabla Impacto'!$D$14),"Mayor",IF(OR(M46='[1]Tabla Impacto'!$C$15,M46='[1]Tabla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IFERROR(LOOKUP(LOOKUP(2,1/(AC46:AC52&lt;&gt;""),AC46:AC52),'[1]Opciones Tratamiento'!$I$2:$I$6,'[1]Opciones Tratamiento'!$J$2:$J$6),"")</f>
        <v/>
      </c>
      <c r="AE46" s="26" t="str">
        <f>+AC46</f>
        <v/>
      </c>
      <c r="AF46" s="241" t="str">
        <f>IFERROR(LOOKUP(LOOKUP(2,1/(AG46:AG52&lt;&gt;""),AG46:AG52),'[1]Opciones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64"/>
      <c r="AL46" s="58"/>
      <c r="AM46" s="64"/>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64"/>
      <c r="AL47" s="58"/>
      <c r="AM47" s="64"/>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64"/>
      <c r="AL48" s="58"/>
      <c r="AM48" s="64"/>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IF(NOT(ISERROR(MATCH(L53,'[1]Tabla Impacto'!$B$221:$B$223,0))),'[1]Tabla Impacto'!$F$223,L53)</f>
        <v>0</v>
      </c>
      <c r="N53" s="235" t="str">
        <f>IF(OR(M53='[1]Tabla Impacto'!$C$11,M53='[1]Tabla Impacto'!$D$11),"Leve",IF(OR(M53='[1]Tabla Impacto'!$C$12,M53='[1]Tabla Impacto'!$D$12),"Menor",IF(OR(M53='[1]Tabla Impacto'!$C$13,M53='[1]Tabla Impacto'!$D$13),"Moderado",IF(OR(M53='[1]Tabla Impacto'!$C$14,M53='[1]Tabla Impacto'!$D$14),"Mayor",IF(OR(M53='[1]Tabla Impacto'!$C$15,M53='[1]Tabla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IFERROR(LOOKUP(LOOKUP(2,1/(AC53:AC59&lt;&gt;""),AC53:AC59),'[1]Opciones Tratamiento'!$I$2:$I$6,'[1]Opciones Tratamiento'!$J$2:$J$6),"")</f>
        <v/>
      </c>
      <c r="AE53" s="26" t="str">
        <f>+AC53</f>
        <v/>
      </c>
      <c r="AF53" s="241" t="str">
        <f>IFERROR(LOOKUP(LOOKUP(2,1/(AG53:AG59&lt;&gt;""),AG53:AG59),'[1]Opciones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IF(NOT(ISERROR(MATCH(L60,'[1]Tabla Impacto'!$B$221:$B$223,0))),'[1]Tabla Impacto'!$F$223,L60)</f>
        <v>0</v>
      </c>
      <c r="N60" s="235" t="str">
        <f>IF(OR(M60='[1]Tabla Impacto'!$C$11,M60='[1]Tabla Impacto'!$D$11),"Leve",IF(OR(M60='[1]Tabla Impacto'!$C$12,M60='[1]Tabla Impacto'!$D$12),"Menor",IF(OR(M60='[1]Tabla Impacto'!$C$13,M60='[1]Tabla Impacto'!$D$13),"Moderado",IF(OR(M60='[1]Tabla Impacto'!$C$14,M60='[1]Tabla Impacto'!$D$14),"Mayor",IF(OR(M60='[1]Tabla Impacto'!$C$15,M60='[1]Tabla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IFERROR(LOOKUP(LOOKUP(2,1/(AC60:AC66&lt;&gt;""),AC60:AC66),'[1]Opciones Tratamiento'!$I$2:$I$6,'[1]Opciones Tratamiento'!$J$2:$J$6),"")</f>
        <v/>
      </c>
      <c r="AE60" s="26" t="str">
        <f>+AC60</f>
        <v/>
      </c>
      <c r="AF60" s="241" t="str">
        <f>IFERROR(LOOKUP(LOOKUP(2,1/(AG60:AG66&lt;&gt;""),AG60:AG66),'[1]Opciones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29"/>
      <c r="AK64" s="64"/>
      <c r="AL64" s="58"/>
      <c r="AM64" s="64"/>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IF(NOT(ISERROR(MATCH(L67,'[1]Tabla Impacto'!$B$221:$B$223,0))),'[1]Tabla Impacto'!$F$223,L67)</f>
        <v>0</v>
      </c>
      <c r="N67" s="235" t="str">
        <f>IF(OR(M67='[1]Tabla Impacto'!$C$11,M67='[1]Tabla Impacto'!$D$11),"Leve",IF(OR(M67='[1]Tabla Impacto'!$C$12,M67='[1]Tabla Impacto'!$D$12),"Menor",IF(OR(M67='[1]Tabla Impacto'!$C$13,M67='[1]Tabla Impacto'!$D$13),"Moderado",IF(OR(M67='[1]Tabla Impacto'!$C$14,M67='[1]Tabla Impacto'!$D$14),"Mayor",IF(OR(M67='[1]Tabla Impacto'!$C$15,M67='[1]Tabla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IFERROR(LOOKUP(LOOKUP(2,1/(AC67:AC73&lt;&gt;""),AC67:AC73),'[1]Opciones Tratamiento'!$I$2:$I$6,'[1]Opciones Tratamiento'!$J$2:$J$6),"")</f>
        <v/>
      </c>
      <c r="AE67" s="26" t="str">
        <f>+AC67</f>
        <v/>
      </c>
      <c r="AF67" s="241" t="str">
        <f>IFERROR(LOOKUP(LOOKUP(2,1/(AG67:AG73&lt;&gt;""),AG67:AG73),'[1]Opciones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29"/>
      <c r="AK71" s="64"/>
      <c r="AL71" s="58"/>
      <c r="AM71" s="64"/>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IF(NOT(ISERROR(MATCH(L74,'[1]Tabla Impacto'!$B$221:$B$223,0))),'[1]Tabla Impacto'!$F$223,L74)</f>
        <v>0</v>
      </c>
      <c r="N74" s="235" t="str">
        <f>IF(OR(M74='[1]Tabla Impacto'!$C$11,M74='[1]Tabla Impacto'!$D$11),"Leve",IF(OR(M74='[1]Tabla Impacto'!$C$12,M74='[1]Tabla Impacto'!$D$12),"Menor",IF(OR(M74='[1]Tabla Impacto'!$C$13,M74='[1]Tabla Impacto'!$D$13),"Moderado",IF(OR(M74='[1]Tabla Impacto'!$C$14,M74='[1]Tabla Impacto'!$D$14),"Mayor",IF(OR(M74='[1]Tabla Impacto'!$C$15,M74='[1]Tabla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IFERROR(LOOKUP(LOOKUP(2,1/(AC74:AC80&lt;&gt;""),AC74:AC80),'[1]Opciones Tratamiento'!$I$2:$I$6,'[1]Opciones Tratamiento'!$J$2:$J$6),"")</f>
        <v/>
      </c>
      <c r="AE74" s="26" t="str">
        <f>+AC74</f>
        <v/>
      </c>
      <c r="AF74" s="241" t="str">
        <f>IFERROR(LOOKUP(LOOKUP(2,1/(AG74:AG80&lt;&gt;""),AG74:AG80),'[1]Opciones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64"/>
      <c r="AL75" s="58"/>
      <c r="AM75" s="64"/>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64"/>
      <c r="AL77" s="58"/>
      <c r="AM77" s="64"/>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29"/>
      <c r="AK78" s="64"/>
      <c r="AL78" s="58"/>
      <c r="AM78" s="64"/>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29"/>
      <c r="AK79" s="64"/>
      <c r="AL79" s="58"/>
      <c r="AM79" s="64"/>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5.2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mk8CTG6fYu5+oIzo0SOld1wLHGYKPnCXWK3OW6t+SaVmclLBmYWrFPbPCMTmVXDNPAGC6KURDYK5CGr99ydFSQ==" saltValue="QvNXTC+julH7nmxGeL/UCQ=="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BR5"/>
    <mergeCell ref="A6:D6"/>
    <mergeCell ref="E6:BR6"/>
    <mergeCell ref="A7:D7"/>
    <mergeCell ref="E7:BR7"/>
    <mergeCell ref="A1:B4"/>
    <mergeCell ref="C1:P1"/>
    <mergeCell ref="Q1:AM4"/>
    <mergeCell ref="AN1:AR1"/>
    <mergeCell ref="C2:P2"/>
    <mergeCell ref="AN2:AR2"/>
    <mergeCell ref="C3:P3"/>
    <mergeCell ref="AN3:AR3"/>
    <mergeCell ref="C4:P4"/>
    <mergeCell ref="AN4:AR4"/>
  </mergeCells>
  <conditionalFormatting sqref="J11">
    <cfRule type="cellIs" dxfId="5480" priority="281" operator="equal">
      <formula>"Muy Alta"</formula>
    </cfRule>
    <cfRule type="cellIs" dxfId="5479" priority="282" operator="equal">
      <formula>"Alta"</formula>
    </cfRule>
    <cfRule type="cellIs" dxfId="5478" priority="283" operator="equal">
      <formula>"Media"</formula>
    </cfRule>
    <cfRule type="cellIs" dxfId="5477" priority="284" operator="equal">
      <formula>"Baja"</formula>
    </cfRule>
    <cfRule type="cellIs" dxfId="5476" priority="285" operator="equal">
      <formula>"Muy Baja"</formula>
    </cfRule>
  </conditionalFormatting>
  <conditionalFormatting sqref="J18">
    <cfRule type="cellIs" dxfId="5475" priority="252" operator="equal">
      <formula>"Muy Alta"</formula>
    </cfRule>
    <cfRule type="cellIs" dxfId="5474" priority="253" operator="equal">
      <formula>"Alta"</formula>
    </cfRule>
    <cfRule type="cellIs" dxfId="5473" priority="254" operator="equal">
      <formula>"Media"</formula>
    </cfRule>
    <cfRule type="cellIs" dxfId="5472" priority="255" operator="equal">
      <formula>"Baja"</formula>
    </cfRule>
    <cfRule type="cellIs" dxfId="5471" priority="256" operator="equal">
      <formula>"Muy Baja"</formula>
    </cfRule>
  </conditionalFormatting>
  <conditionalFormatting sqref="J25">
    <cfRule type="cellIs" dxfId="5470" priority="223" operator="equal">
      <formula>"Muy Alta"</formula>
    </cfRule>
    <cfRule type="cellIs" dxfId="5469" priority="224" operator="equal">
      <formula>"Alta"</formula>
    </cfRule>
    <cfRule type="cellIs" dxfId="5468" priority="225" operator="equal">
      <formula>"Media"</formula>
    </cfRule>
    <cfRule type="cellIs" dxfId="5467" priority="226" operator="equal">
      <formula>"Baja"</formula>
    </cfRule>
    <cfRule type="cellIs" dxfId="5466" priority="227" operator="equal">
      <formula>"Muy Baja"</formula>
    </cfRule>
  </conditionalFormatting>
  <conditionalFormatting sqref="J32">
    <cfRule type="cellIs" dxfId="5465" priority="194" operator="equal">
      <formula>"Muy Alta"</formula>
    </cfRule>
    <cfRule type="cellIs" dxfId="5464" priority="195" operator="equal">
      <formula>"Alta"</formula>
    </cfRule>
    <cfRule type="cellIs" dxfId="5463" priority="196" operator="equal">
      <formula>"Media"</formula>
    </cfRule>
    <cfRule type="cellIs" dxfId="5462" priority="197" operator="equal">
      <formula>"Baja"</formula>
    </cfRule>
    <cfRule type="cellIs" dxfId="5461" priority="198" operator="equal">
      <formula>"Muy Baja"</formula>
    </cfRule>
  </conditionalFormatting>
  <conditionalFormatting sqref="J39">
    <cfRule type="cellIs" dxfId="5460" priority="165" operator="equal">
      <formula>"Muy Alta"</formula>
    </cfRule>
    <cfRule type="cellIs" dxfId="5459" priority="166" operator="equal">
      <formula>"Alta"</formula>
    </cfRule>
    <cfRule type="cellIs" dxfId="5458" priority="167" operator="equal">
      <formula>"Media"</formula>
    </cfRule>
    <cfRule type="cellIs" dxfId="5457" priority="168" operator="equal">
      <formula>"Baja"</formula>
    </cfRule>
    <cfRule type="cellIs" dxfId="5456" priority="169" operator="equal">
      <formula>"Muy Baja"</formula>
    </cfRule>
  </conditionalFormatting>
  <conditionalFormatting sqref="J46">
    <cfRule type="cellIs" dxfId="5455" priority="136" operator="equal">
      <formula>"Muy Alta"</formula>
    </cfRule>
    <cfRule type="cellIs" dxfId="5454" priority="137" operator="equal">
      <formula>"Alta"</formula>
    </cfRule>
    <cfRule type="cellIs" dxfId="5453" priority="138" operator="equal">
      <formula>"Media"</formula>
    </cfRule>
    <cfRule type="cellIs" dxfId="5452" priority="139" operator="equal">
      <formula>"Baja"</formula>
    </cfRule>
    <cfRule type="cellIs" dxfId="5451" priority="140" operator="equal">
      <formula>"Muy Baja"</formula>
    </cfRule>
  </conditionalFormatting>
  <conditionalFormatting sqref="J53">
    <cfRule type="cellIs" dxfId="5450" priority="107" operator="equal">
      <formula>"Muy Alta"</formula>
    </cfRule>
    <cfRule type="cellIs" dxfId="5449" priority="108" operator="equal">
      <formula>"Alta"</formula>
    </cfRule>
    <cfRule type="cellIs" dxfId="5448" priority="109" operator="equal">
      <formula>"Media"</formula>
    </cfRule>
    <cfRule type="cellIs" dxfId="5447" priority="110" operator="equal">
      <formula>"Baja"</formula>
    </cfRule>
    <cfRule type="cellIs" dxfId="5446" priority="111" operator="equal">
      <formula>"Muy Baja"</formula>
    </cfRule>
  </conditionalFormatting>
  <conditionalFormatting sqref="J60">
    <cfRule type="cellIs" dxfId="5445" priority="78" operator="equal">
      <formula>"Muy Alta"</formula>
    </cfRule>
    <cfRule type="cellIs" dxfId="5444" priority="79" operator="equal">
      <formula>"Alta"</formula>
    </cfRule>
    <cfRule type="cellIs" dxfId="5443" priority="80" operator="equal">
      <formula>"Media"</formula>
    </cfRule>
    <cfRule type="cellIs" dxfId="5442" priority="81" operator="equal">
      <formula>"Baja"</formula>
    </cfRule>
    <cfRule type="cellIs" dxfId="5441" priority="82" operator="equal">
      <formula>"Muy Baja"</formula>
    </cfRule>
  </conditionalFormatting>
  <conditionalFormatting sqref="M11">
    <cfRule type="containsText" dxfId="5440" priority="262" operator="containsText" text="❌">
      <formula>NOT(ISERROR(SEARCH("❌",M11)))</formula>
    </cfRule>
  </conditionalFormatting>
  <conditionalFormatting sqref="M18">
    <cfRule type="containsText" dxfId="5439" priority="233" operator="containsText" text="❌">
      <formula>NOT(ISERROR(SEARCH("❌",M18)))</formula>
    </cfRule>
  </conditionalFormatting>
  <conditionalFormatting sqref="M25">
    <cfRule type="containsText" dxfId="5438" priority="204" operator="containsText" text="❌">
      <formula>NOT(ISERROR(SEARCH("❌",M25)))</formula>
    </cfRule>
  </conditionalFormatting>
  <conditionalFormatting sqref="M32">
    <cfRule type="containsText" dxfId="5437" priority="175" operator="containsText" text="❌">
      <formula>NOT(ISERROR(SEARCH("❌",M32)))</formula>
    </cfRule>
  </conditionalFormatting>
  <conditionalFormatting sqref="M39">
    <cfRule type="containsText" dxfId="5436" priority="146" operator="containsText" text="❌">
      <formula>NOT(ISERROR(SEARCH("❌",M39)))</formula>
    </cfRule>
  </conditionalFormatting>
  <conditionalFormatting sqref="M46">
    <cfRule type="containsText" dxfId="5435" priority="117" operator="containsText" text="❌">
      <formula>NOT(ISERROR(SEARCH("❌",M46)))</formula>
    </cfRule>
  </conditionalFormatting>
  <conditionalFormatting sqref="M53">
    <cfRule type="containsText" dxfId="5434" priority="88" operator="containsText" text="❌">
      <formula>NOT(ISERROR(SEARCH("❌",M53)))</formula>
    </cfRule>
  </conditionalFormatting>
  <conditionalFormatting sqref="M60">
    <cfRule type="containsText" dxfId="5433" priority="59" operator="containsText" text="❌">
      <formula>NOT(ISERROR(SEARCH("❌",M60)))</formula>
    </cfRule>
  </conditionalFormatting>
  <conditionalFormatting sqref="N11">
    <cfRule type="cellIs" dxfId="5432" priority="286" operator="equal">
      <formula>"Catastrófico"</formula>
    </cfRule>
    <cfRule type="cellIs" dxfId="5431" priority="287" operator="equal">
      <formula>"Mayor"</formula>
    </cfRule>
    <cfRule type="cellIs" dxfId="5430" priority="288" operator="equal">
      <formula>"Moderado"</formula>
    </cfRule>
    <cfRule type="cellIs" dxfId="5429" priority="289" operator="equal">
      <formula>"Menor"</formula>
    </cfRule>
    <cfRule type="cellIs" dxfId="5428" priority="290" operator="equal">
      <formula>"Leve"</formula>
    </cfRule>
  </conditionalFormatting>
  <conditionalFormatting sqref="N18">
    <cfRule type="cellIs" dxfId="5427" priority="257" operator="equal">
      <formula>"Catastrófico"</formula>
    </cfRule>
    <cfRule type="cellIs" dxfId="5426" priority="258" operator="equal">
      <formula>"Mayor"</formula>
    </cfRule>
    <cfRule type="cellIs" dxfId="5425" priority="259" operator="equal">
      <formula>"Moderado"</formula>
    </cfRule>
    <cfRule type="cellIs" dxfId="5424" priority="260" operator="equal">
      <formula>"Menor"</formula>
    </cfRule>
    <cfRule type="cellIs" dxfId="5423" priority="261" operator="equal">
      <formula>"Leve"</formula>
    </cfRule>
  </conditionalFormatting>
  <conditionalFormatting sqref="N25">
    <cfRule type="cellIs" dxfId="5422" priority="228" operator="equal">
      <formula>"Catastrófico"</formula>
    </cfRule>
    <cfRule type="cellIs" dxfId="5421" priority="229" operator="equal">
      <formula>"Mayor"</formula>
    </cfRule>
    <cfRule type="cellIs" dxfId="5420" priority="230" operator="equal">
      <formula>"Moderado"</formula>
    </cfRule>
    <cfRule type="cellIs" dxfId="5419" priority="231" operator="equal">
      <formula>"Menor"</formula>
    </cfRule>
    <cfRule type="cellIs" dxfId="5418" priority="232" operator="equal">
      <formula>"Leve"</formula>
    </cfRule>
  </conditionalFormatting>
  <conditionalFormatting sqref="N32">
    <cfRule type="cellIs" dxfId="5417" priority="199" operator="equal">
      <formula>"Catastrófico"</formula>
    </cfRule>
    <cfRule type="cellIs" dxfId="5416" priority="200" operator="equal">
      <formula>"Mayor"</formula>
    </cfRule>
    <cfRule type="cellIs" dxfId="5415" priority="201" operator="equal">
      <formula>"Moderado"</formula>
    </cfRule>
    <cfRule type="cellIs" dxfId="5414" priority="202" operator="equal">
      <formula>"Menor"</formula>
    </cfRule>
    <cfRule type="cellIs" dxfId="5413" priority="203" operator="equal">
      <formula>"Leve"</formula>
    </cfRule>
  </conditionalFormatting>
  <conditionalFormatting sqref="N39">
    <cfRule type="cellIs" dxfId="5412" priority="170" operator="equal">
      <formula>"Catastrófico"</formula>
    </cfRule>
    <cfRule type="cellIs" dxfId="5411" priority="171" operator="equal">
      <formula>"Mayor"</formula>
    </cfRule>
    <cfRule type="cellIs" dxfId="5410" priority="172" operator="equal">
      <formula>"Moderado"</formula>
    </cfRule>
    <cfRule type="cellIs" dxfId="5409" priority="173" operator="equal">
      <formula>"Menor"</formula>
    </cfRule>
    <cfRule type="cellIs" dxfId="5408" priority="174" operator="equal">
      <formula>"Leve"</formula>
    </cfRule>
  </conditionalFormatting>
  <conditionalFormatting sqref="N46">
    <cfRule type="cellIs" dxfId="5407" priority="141" operator="equal">
      <formula>"Catastrófico"</formula>
    </cfRule>
    <cfRule type="cellIs" dxfId="5406" priority="142" operator="equal">
      <formula>"Mayor"</formula>
    </cfRule>
    <cfRule type="cellIs" dxfId="5405" priority="143" operator="equal">
      <formula>"Moderado"</formula>
    </cfRule>
    <cfRule type="cellIs" dxfId="5404" priority="144" operator="equal">
      <formula>"Menor"</formula>
    </cfRule>
    <cfRule type="cellIs" dxfId="5403" priority="145" operator="equal">
      <formula>"Leve"</formula>
    </cfRule>
  </conditionalFormatting>
  <conditionalFormatting sqref="N53">
    <cfRule type="cellIs" dxfId="5402" priority="112" operator="equal">
      <formula>"Catastrófico"</formula>
    </cfRule>
    <cfRule type="cellIs" dxfId="5401" priority="113" operator="equal">
      <formula>"Mayor"</formula>
    </cfRule>
    <cfRule type="cellIs" dxfId="5400" priority="114" operator="equal">
      <formula>"Moderado"</formula>
    </cfRule>
    <cfRule type="cellIs" dxfId="5399" priority="115" operator="equal">
      <formula>"Menor"</formula>
    </cfRule>
    <cfRule type="cellIs" dxfId="5398" priority="116" operator="equal">
      <formula>"Leve"</formula>
    </cfRule>
  </conditionalFormatting>
  <conditionalFormatting sqref="N60">
    <cfRule type="cellIs" dxfId="5397" priority="83" operator="equal">
      <formula>"Catastrófico"</formula>
    </cfRule>
    <cfRule type="cellIs" dxfId="5396" priority="84" operator="equal">
      <formula>"Mayor"</formula>
    </cfRule>
    <cfRule type="cellIs" dxfId="5395" priority="85" operator="equal">
      <formula>"Moderado"</formula>
    </cfRule>
    <cfRule type="cellIs" dxfId="5394" priority="86" operator="equal">
      <formula>"Menor"</formula>
    </cfRule>
    <cfRule type="cellIs" dxfId="5393" priority="87" operator="equal">
      <formula>"Leve"</formula>
    </cfRule>
  </conditionalFormatting>
  <conditionalFormatting sqref="P11">
    <cfRule type="cellIs" dxfId="5392" priority="277" operator="equal">
      <formula>"Extremo"</formula>
    </cfRule>
    <cfRule type="cellIs" dxfId="5391" priority="278" operator="equal">
      <formula>"Alto"</formula>
    </cfRule>
    <cfRule type="cellIs" dxfId="5390" priority="279" operator="equal">
      <formula>"Moderado"</formula>
    </cfRule>
    <cfRule type="cellIs" dxfId="5389" priority="280" operator="equal">
      <formula>"Bajo"</formula>
    </cfRule>
  </conditionalFormatting>
  <conditionalFormatting sqref="P18">
    <cfRule type="cellIs" dxfId="5388" priority="248" operator="equal">
      <formula>"Extremo"</formula>
    </cfRule>
    <cfRule type="cellIs" dxfId="5387" priority="249" operator="equal">
      <formula>"Alto"</formula>
    </cfRule>
    <cfRule type="cellIs" dxfId="5386" priority="250" operator="equal">
      <formula>"Moderado"</formula>
    </cfRule>
    <cfRule type="cellIs" dxfId="5385" priority="251" operator="equal">
      <formula>"Bajo"</formula>
    </cfRule>
  </conditionalFormatting>
  <conditionalFormatting sqref="P25">
    <cfRule type="cellIs" dxfId="5384" priority="219" operator="equal">
      <formula>"Extremo"</formula>
    </cfRule>
    <cfRule type="cellIs" dxfId="5383" priority="220" operator="equal">
      <formula>"Alto"</formula>
    </cfRule>
    <cfRule type="cellIs" dxfId="5382" priority="221" operator="equal">
      <formula>"Moderado"</formula>
    </cfRule>
    <cfRule type="cellIs" dxfId="5381" priority="222" operator="equal">
      <formula>"Bajo"</formula>
    </cfRule>
  </conditionalFormatting>
  <conditionalFormatting sqref="P32">
    <cfRule type="cellIs" dxfId="5380" priority="190" operator="equal">
      <formula>"Extremo"</formula>
    </cfRule>
    <cfRule type="cellIs" dxfId="5379" priority="191" operator="equal">
      <formula>"Alto"</formula>
    </cfRule>
    <cfRule type="cellIs" dxfId="5378" priority="192" operator="equal">
      <formula>"Moderado"</formula>
    </cfRule>
    <cfRule type="cellIs" dxfId="5377" priority="193" operator="equal">
      <formula>"Bajo"</formula>
    </cfRule>
  </conditionalFormatting>
  <conditionalFormatting sqref="P39">
    <cfRule type="cellIs" dxfId="5376" priority="161" operator="equal">
      <formula>"Extremo"</formula>
    </cfRule>
    <cfRule type="cellIs" dxfId="5375" priority="162" operator="equal">
      <formula>"Alto"</formula>
    </cfRule>
    <cfRule type="cellIs" dxfId="5374" priority="163" operator="equal">
      <formula>"Moderado"</formula>
    </cfRule>
    <cfRule type="cellIs" dxfId="5373" priority="164" operator="equal">
      <formula>"Bajo"</formula>
    </cfRule>
  </conditionalFormatting>
  <conditionalFormatting sqref="P46">
    <cfRule type="cellIs" dxfId="5372" priority="132" operator="equal">
      <formula>"Extremo"</formula>
    </cfRule>
    <cfRule type="cellIs" dxfId="5371" priority="133" operator="equal">
      <formula>"Alto"</formula>
    </cfRule>
    <cfRule type="cellIs" dxfId="5370" priority="134" operator="equal">
      <formula>"Moderado"</formula>
    </cfRule>
    <cfRule type="cellIs" dxfId="5369" priority="135" operator="equal">
      <formula>"Bajo"</formula>
    </cfRule>
  </conditionalFormatting>
  <conditionalFormatting sqref="P53">
    <cfRule type="cellIs" dxfId="5368" priority="103" operator="equal">
      <formula>"Extremo"</formula>
    </cfRule>
    <cfRule type="cellIs" dxfId="5367" priority="104" operator="equal">
      <formula>"Alto"</formula>
    </cfRule>
    <cfRule type="cellIs" dxfId="5366" priority="105" operator="equal">
      <formula>"Moderado"</formula>
    </cfRule>
    <cfRule type="cellIs" dxfId="5365" priority="106" operator="equal">
      <formula>"Bajo"</formula>
    </cfRule>
  </conditionalFormatting>
  <conditionalFormatting sqref="P60">
    <cfRule type="cellIs" dxfId="5364" priority="74" operator="equal">
      <formula>"Extremo"</formula>
    </cfRule>
    <cfRule type="cellIs" dxfId="5363" priority="75" operator="equal">
      <formula>"Alto"</formula>
    </cfRule>
    <cfRule type="cellIs" dxfId="5362" priority="76" operator="equal">
      <formula>"Moderado"</formula>
    </cfRule>
    <cfRule type="cellIs" dxfId="5361" priority="77" operator="equal">
      <formula>"Bajo"</formula>
    </cfRule>
  </conditionalFormatting>
  <conditionalFormatting sqref="AD11">
    <cfRule type="cellIs" dxfId="5360" priority="272" operator="equal">
      <formula>"Muy Alta"</formula>
    </cfRule>
    <cfRule type="cellIs" dxfId="5359" priority="273" operator="equal">
      <formula>"Alta"</formula>
    </cfRule>
    <cfRule type="cellIs" dxfId="5358" priority="274" operator="equal">
      <formula>"Media"</formula>
    </cfRule>
    <cfRule type="cellIs" dxfId="5357" priority="275" operator="equal">
      <formula>"Baja"</formula>
    </cfRule>
    <cfRule type="cellIs" dxfId="5356" priority="276" operator="equal">
      <formula>"Muy Baja"</formula>
    </cfRule>
  </conditionalFormatting>
  <conditionalFormatting sqref="AD18">
    <cfRule type="cellIs" dxfId="5355" priority="243" operator="equal">
      <formula>"Muy Alta"</formula>
    </cfRule>
    <cfRule type="cellIs" dxfId="5354" priority="244" operator="equal">
      <formula>"Alta"</formula>
    </cfRule>
    <cfRule type="cellIs" dxfId="5353" priority="245" operator="equal">
      <formula>"Media"</formula>
    </cfRule>
    <cfRule type="cellIs" dxfId="5352" priority="246" operator="equal">
      <formula>"Baja"</formula>
    </cfRule>
    <cfRule type="cellIs" dxfId="5351" priority="247" operator="equal">
      <formula>"Muy Baja"</formula>
    </cfRule>
  </conditionalFormatting>
  <conditionalFormatting sqref="AD25">
    <cfRule type="cellIs" dxfId="5350" priority="214" operator="equal">
      <formula>"Muy Alta"</formula>
    </cfRule>
    <cfRule type="cellIs" dxfId="5349" priority="215" operator="equal">
      <formula>"Alta"</formula>
    </cfRule>
    <cfRule type="cellIs" dxfId="5348" priority="216" operator="equal">
      <formula>"Media"</formula>
    </cfRule>
    <cfRule type="cellIs" dxfId="5347" priority="217" operator="equal">
      <formula>"Baja"</formula>
    </cfRule>
    <cfRule type="cellIs" dxfId="5346" priority="218" operator="equal">
      <formula>"Muy Baja"</formula>
    </cfRule>
  </conditionalFormatting>
  <conditionalFormatting sqref="AD32">
    <cfRule type="cellIs" dxfId="5345" priority="185" operator="equal">
      <formula>"Muy Alta"</formula>
    </cfRule>
    <cfRule type="cellIs" dxfId="5344" priority="186" operator="equal">
      <formula>"Alta"</formula>
    </cfRule>
    <cfRule type="cellIs" dxfId="5343" priority="187" operator="equal">
      <formula>"Media"</formula>
    </cfRule>
    <cfRule type="cellIs" dxfId="5342" priority="188" operator="equal">
      <formula>"Baja"</formula>
    </cfRule>
    <cfRule type="cellIs" dxfId="5341" priority="189" operator="equal">
      <formula>"Muy Baja"</formula>
    </cfRule>
  </conditionalFormatting>
  <conditionalFormatting sqref="AD39">
    <cfRule type="cellIs" dxfId="5340" priority="156" operator="equal">
      <formula>"Muy Alta"</formula>
    </cfRule>
    <cfRule type="cellIs" dxfId="5339" priority="157" operator="equal">
      <formula>"Alta"</formula>
    </cfRule>
    <cfRule type="cellIs" dxfId="5338" priority="158" operator="equal">
      <formula>"Media"</formula>
    </cfRule>
    <cfRule type="cellIs" dxfId="5337" priority="159" operator="equal">
      <formula>"Baja"</formula>
    </cfRule>
    <cfRule type="cellIs" dxfId="5336" priority="160" operator="equal">
      <formula>"Muy Baja"</formula>
    </cfRule>
  </conditionalFormatting>
  <conditionalFormatting sqref="AD46">
    <cfRule type="cellIs" dxfId="5335" priority="127" operator="equal">
      <formula>"Muy Alta"</formula>
    </cfRule>
    <cfRule type="cellIs" dxfId="5334" priority="128" operator="equal">
      <formula>"Alta"</formula>
    </cfRule>
    <cfRule type="cellIs" dxfId="5333" priority="129" operator="equal">
      <formula>"Media"</formula>
    </cfRule>
    <cfRule type="cellIs" dxfId="5332" priority="130" operator="equal">
      <formula>"Baja"</formula>
    </cfRule>
    <cfRule type="cellIs" dxfId="5331" priority="131" operator="equal">
      <formula>"Muy Baja"</formula>
    </cfRule>
  </conditionalFormatting>
  <conditionalFormatting sqref="AD53">
    <cfRule type="cellIs" dxfId="5330" priority="98" operator="equal">
      <formula>"Muy Alta"</formula>
    </cfRule>
    <cfRule type="cellIs" dxfId="5329" priority="99" operator="equal">
      <formula>"Alta"</formula>
    </cfRule>
    <cfRule type="cellIs" dxfId="5328" priority="100" operator="equal">
      <formula>"Media"</formula>
    </cfRule>
    <cfRule type="cellIs" dxfId="5327" priority="101" operator="equal">
      <formula>"Baja"</formula>
    </cfRule>
    <cfRule type="cellIs" dxfId="5326" priority="102" operator="equal">
      <formula>"Muy Baja"</formula>
    </cfRule>
  </conditionalFormatting>
  <conditionalFormatting sqref="AD60">
    <cfRule type="cellIs" dxfId="5325" priority="69" operator="equal">
      <formula>"Muy Alta"</formula>
    </cfRule>
    <cfRule type="cellIs" dxfId="5324" priority="70" operator="equal">
      <formula>"Alta"</formula>
    </cfRule>
    <cfRule type="cellIs" dxfId="5323" priority="71" operator="equal">
      <formula>"Media"</formula>
    </cfRule>
    <cfRule type="cellIs" dxfId="5322" priority="72" operator="equal">
      <formula>"Baja"</formula>
    </cfRule>
    <cfRule type="cellIs" dxfId="5321" priority="73" operator="equal">
      <formula>"Muy Baja"</formula>
    </cfRule>
  </conditionalFormatting>
  <conditionalFormatting sqref="AF11">
    <cfRule type="cellIs" dxfId="5320" priority="267" operator="equal">
      <formula>"Catastrófico"</formula>
    </cfRule>
    <cfRule type="cellIs" dxfId="5319" priority="268" operator="equal">
      <formula>"Mayor"</formula>
    </cfRule>
    <cfRule type="cellIs" dxfId="5318" priority="269" operator="equal">
      <formula>"Moderado"</formula>
    </cfRule>
    <cfRule type="cellIs" dxfId="5317" priority="270" operator="equal">
      <formula>"Menor"</formula>
    </cfRule>
    <cfRule type="cellIs" dxfId="5316" priority="271" operator="equal">
      <formula>"Leve"</formula>
    </cfRule>
  </conditionalFormatting>
  <conditionalFormatting sqref="AF18">
    <cfRule type="cellIs" dxfId="5315" priority="238" operator="equal">
      <formula>"Catastrófico"</formula>
    </cfRule>
    <cfRule type="cellIs" dxfId="5314" priority="239" operator="equal">
      <formula>"Mayor"</formula>
    </cfRule>
    <cfRule type="cellIs" dxfId="5313" priority="240" operator="equal">
      <formula>"Moderado"</formula>
    </cfRule>
    <cfRule type="cellIs" dxfId="5312" priority="241" operator="equal">
      <formula>"Menor"</formula>
    </cfRule>
    <cfRule type="cellIs" dxfId="5311" priority="242" operator="equal">
      <formula>"Leve"</formula>
    </cfRule>
  </conditionalFormatting>
  <conditionalFormatting sqref="AF25">
    <cfRule type="cellIs" dxfId="5310" priority="209" operator="equal">
      <formula>"Catastrófico"</formula>
    </cfRule>
    <cfRule type="cellIs" dxfId="5309" priority="210" operator="equal">
      <formula>"Mayor"</formula>
    </cfRule>
    <cfRule type="cellIs" dxfId="5308" priority="211" operator="equal">
      <formula>"Moderado"</formula>
    </cfRule>
    <cfRule type="cellIs" dxfId="5307" priority="212" operator="equal">
      <formula>"Menor"</formula>
    </cfRule>
    <cfRule type="cellIs" dxfId="5306" priority="213" operator="equal">
      <formula>"Leve"</formula>
    </cfRule>
  </conditionalFormatting>
  <conditionalFormatting sqref="AF32">
    <cfRule type="cellIs" dxfId="5305" priority="180" operator="equal">
      <formula>"Catastrófico"</formula>
    </cfRule>
    <cfRule type="cellIs" dxfId="5304" priority="181" operator="equal">
      <formula>"Mayor"</formula>
    </cfRule>
    <cfRule type="cellIs" dxfId="5303" priority="182" operator="equal">
      <formula>"Moderado"</formula>
    </cfRule>
    <cfRule type="cellIs" dxfId="5302" priority="183" operator="equal">
      <formula>"Menor"</formula>
    </cfRule>
    <cfRule type="cellIs" dxfId="5301" priority="184" operator="equal">
      <formula>"Leve"</formula>
    </cfRule>
  </conditionalFormatting>
  <conditionalFormatting sqref="AF39">
    <cfRule type="cellIs" dxfId="5300" priority="151" operator="equal">
      <formula>"Catastrófico"</formula>
    </cfRule>
    <cfRule type="cellIs" dxfId="5299" priority="152" operator="equal">
      <formula>"Mayor"</formula>
    </cfRule>
    <cfRule type="cellIs" dxfId="5298" priority="153" operator="equal">
      <formula>"Moderado"</formula>
    </cfRule>
    <cfRule type="cellIs" dxfId="5297" priority="154" operator="equal">
      <formula>"Menor"</formula>
    </cfRule>
    <cfRule type="cellIs" dxfId="5296" priority="155" operator="equal">
      <formula>"Leve"</formula>
    </cfRule>
  </conditionalFormatting>
  <conditionalFormatting sqref="AF46">
    <cfRule type="cellIs" dxfId="5295" priority="122" operator="equal">
      <formula>"Catastrófico"</formula>
    </cfRule>
    <cfRule type="cellIs" dxfId="5294" priority="123" operator="equal">
      <formula>"Mayor"</formula>
    </cfRule>
    <cfRule type="cellIs" dxfId="5293" priority="124" operator="equal">
      <formula>"Moderado"</formula>
    </cfRule>
    <cfRule type="cellIs" dxfId="5292" priority="125" operator="equal">
      <formula>"Menor"</formula>
    </cfRule>
    <cfRule type="cellIs" dxfId="5291" priority="126" operator="equal">
      <formula>"Leve"</formula>
    </cfRule>
  </conditionalFormatting>
  <conditionalFormatting sqref="AF53">
    <cfRule type="cellIs" dxfId="5290" priority="93" operator="equal">
      <formula>"Catastrófico"</formula>
    </cfRule>
    <cfRule type="cellIs" dxfId="5289" priority="94" operator="equal">
      <formula>"Mayor"</formula>
    </cfRule>
    <cfRule type="cellIs" dxfId="5288" priority="95" operator="equal">
      <formula>"Moderado"</formula>
    </cfRule>
    <cfRule type="cellIs" dxfId="5287" priority="96" operator="equal">
      <formula>"Menor"</formula>
    </cfRule>
    <cfRule type="cellIs" dxfId="5286" priority="97" operator="equal">
      <formula>"Leve"</formula>
    </cfRule>
  </conditionalFormatting>
  <conditionalFormatting sqref="AF60">
    <cfRule type="cellIs" dxfId="5285" priority="64" operator="equal">
      <formula>"Catastrófico"</formula>
    </cfRule>
    <cfRule type="cellIs" dxfId="5284" priority="65" operator="equal">
      <formula>"Mayor"</formula>
    </cfRule>
    <cfRule type="cellIs" dxfId="5283" priority="66" operator="equal">
      <formula>"Moderado"</formula>
    </cfRule>
    <cfRule type="cellIs" dxfId="5282" priority="67" operator="equal">
      <formula>"Menor"</formula>
    </cfRule>
    <cfRule type="cellIs" dxfId="5281" priority="68" operator="equal">
      <formula>"Leve"</formula>
    </cfRule>
  </conditionalFormatting>
  <conditionalFormatting sqref="AH11">
    <cfRule type="cellIs" dxfId="5280" priority="263" operator="equal">
      <formula>"Extremo"</formula>
    </cfRule>
    <cfRule type="cellIs" dxfId="5279" priority="264" operator="equal">
      <formula>"Alto"</formula>
    </cfRule>
    <cfRule type="cellIs" dxfId="5278" priority="265" operator="equal">
      <formula>"Moderado"</formula>
    </cfRule>
    <cfRule type="cellIs" dxfId="5277" priority="266" operator="equal">
      <formula>"Bajo"</formula>
    </cfRule>
  </conditionalFormatting>
  <conditionalFormatting sqref="AH18">
    <cfRule type="cellIs" dxfId="5276" priority="234" operator="equal">
      <formula>"Extremo"</formula>
    </cfRule>
    <cfRule type="cellIs" dxfId="5275" priority="235" operator="equal">
      <formula>"Alto"</formula>
    </cfRule>
    <cfRule type="cellIs" dxfId="5274" priority="236" operator="equal">
      <formula>"Moderado"</formula>
    </cfRule>
    <cfRule type="cellIs" dxfId="5273" priority="237" operator="equal">
      <formula>"Bajo"</formula>
    </cfRule>
  </conditionalFormatting>
  <conditionalFormatting sqref="AH25">
    <cfRule type="cellIs" dxfId="5272" priority="205" operator="equal">
      <formula>"Extremo"</formula>
    </cfRule>
    <cfRule type="cellIs" dxfId="5271" priority="206" operator="equal">
      <formula>"Alto"</formula>
    </cfRule>
    <cfRule type="cellIs" dxfId="5270" priority="207" operator="equal">
      <formula>"Moderado"</formula>
    </cfRule>
    <cfRule type="cellIs" dxfId="5269" priority="208" operator="equal">
      <formula>"Bajo"</formula>
    </cfRule>
  </conditionalFormatting>
  <conditionalFormatting sqref="AH32">
    <cfRule type="cellIs" dxfId="5268" priority="176" operator="equal">
      <formula>"Extremo"</formula>
    </cfRule>
    <cfRule type="cellIs" dxfId="5267" priority="177" operator="equal">
      <formula>"Alto"</formula>
    </cfRule>
    <cfRule type="cellIs" dxfId="5266" priority="178" operator="equal">
      <formula>"Moderado"</formula>
    </cfRule>
    <cfRule type="cellIs" dxfId="5265" priority="179" operator="equal">
      <formula>"Bajo"</formula>
    </cfRule>
  </conditionalFormatting>
  <conditionalFormatting sqref="AH39">
    <cfRule type="cellIs" dxfId="5264" priority="147" operator="equal">
      <formula>"Extremo"</formula>
    </cfRule>
    <cfRule type="cellIs" dxfId="5263" priority="148" operator="equal">
      <formula>"Alto"</formula>
    </cfRule>
    <cfRule type="cellIs" dxfId="5262" priority="149" operator="equal">
      <formula>"Moderado"</formula>
    </cfRule>
    <cfRule type="cellIs" dxfId="5261" priority="150" operator="equal">
      <formula>"Bajo"</formula>
    </cfRule>
  </conditionalFormatting>
  <conditionalFormatting sqref="AH46">
    <cfRule type="cellIs" dxfId="5260" priority="118" operator="equal">
      <formula>"Extremo"</formula>
    </cfRule>
    <cfRule type="cellIs" dxfId="5259" priority="119" operator="equal">
      <formula>"Alto"</formula>
    </cfRule>
    <cfRule type="cellIs" dxfId="5258" priority="120" operator="equal">
      <formula>"Moderado"</formula>
    </cfRule>
    <cfRule type="cellIs" dxfId="5257" priority="121" operator="equal">
      <formula>"Bajo"</formula>
    </cfRule>
  </conditionalFormatting>
  <conditionalFormatting sqref="AH53">
    <cfRule type="cellIs" dxfId="5256" priority="89" operator="equal">
      <formula>"Extremo"</formula>
    </cfRule>
    <cfRule type="cellIs" dxfId="5255" priority="90" operator="equal">
      <formula>"Alto"</formula>
    </cfRule>
    <cfRule type="cellIs" dxfId="5254" priority="91" operator="equal">
      <formula>"Moderado"</formula>
    </cfRule>
    <cfRule type="cellIs" dxfId="5253" priority="92" operator="equal">
      <formula>"Bajo"</formula>
    </cfRule>
  </conditionalFormatting>
  <conditionalFormatting sqref="AH60">
    <cfRule type="cellIs" dxfId="5252" priority="60" operator="equal">
      <formula>"Extremo"</formula>
    </cfRule>
    <cfRule type="cellIs" dxfId="5251" priority="61" operator="equal">
      <formula>"Alto"</formula>
    </cfRule>
    <cfRule type="cellIs" dxfId="5250" priority="62" operator="equal">
      <formula>"Moderado"</formula>
    </cfRule>
    <cfRule type="cellIs" dxfId="5249" priority="63" operator="equal">
      <formula>"Bajo"</formula>
    </cfRule>
  </conditionalFormatting>
  <conditionalFormatting sqref="J67">
    <cfRule type="cellIs" dxfId="5248" priority="49" operator="equal">
      <formula>"Muy Alta"</formula>
    </cfRule>
    <cfRule type="cellIs" dxfId="5247" priority="50" operator="equal">
      <formula>"Alta"</formula>
    </cfRule>
    <cfRule type="cellIs" dxfId="5246" priority="51" operator="equal">
      <formula>"Media"</formula>
    </cfRule>
    <cfRule type="cellIs" dxfId="5245" priority="52" operator="equal">
      <formula>"Baja"</formula>
    </cfRule>
    <cfRule type="cellIs" dxfId="5244" priority="53" operator="equal">
      <formula>"Muy Baja"</formula>
    </cfRule>
  </conditionalFormatting>
  <conditionalFormatting sqref="M67">
    <cfRule type="containsText" dxfId="5243" priority="30" operator="containsText" text="❌">
      <formula>NOT(ISERROR(SEARCH("❌",M67)))</formula>
    </cfRule>
  </conditionalFormatting>
  <conditionalFormatting sqref="N67">
    <cfRule type="cellIs" dxfId="5242" priority="54" operator="equal">
      <formula>"Catastrófico"</formula>
    </cfRule>
    <cfRule type="cellIs" dxfId="5241" priority="55" operator="equal">
      <formula>"Mayor"</formula>
    </cfRule>
    <cfRule type="cellIs" dxfId="5240" priority="56" operator="equal">
      <formula>"Moderado"</formula>
    </cfRule>
    <cfRule type="cellIs" dxfId="5239" priority="57" operator="equal">
      <formula>"Menor"</formula>
    </cfRule>
    <cfRule type="cellIs" dxfId="5238" priority="58" operator="equal">
      <formula>"Leve"</formula>
    </cfRule>
  </conditionalFormatting>
  <conditionalFormatting sqref="P67">
    <cfRule type="cellIs" dxfId="5237" priority="45" operator="equal">
      <formula>"Extremo"</formula>
    </cfRule>
    <cfRule type="cellIs" dxfId="5236" priority="46" operator="equal">
      <formula>"Alto"</formula>
    </cfRule>
    <cfRule type="cellIs" dxfId="5235" priority="47" operator="equal">
      <formula>"Moderado"</formula>
    </cfRule>
    <cfRule type="cellIs" dxfId="5234" priority="48" operator="equal">
      <formula>"Bajo"</formula>
    </cfRule>
  </conditionalFormatting>
  <conditionalFormatting sqref="AD67">
    <cfRule type="cellIs" dxfId="5233" priority="40" operator="equal">
      <formula>"Muy Alta"</formula>
    </cfRule>
    <cfRule type="cellIs" dxfId="5232" priority="41" operator="equal">
      <formula>"Alta"</formula>
    </cfRule>
    <cfRule type="cellIs" dxfId="5231" priority="42" operator="equal">
      <formula>"Media"</formula>
    </cfRule>
    <cfRule type="cellIs" dxfId="5230" priority="43" operator="equal">
      <formula>"Baja"</formula>
    </cfRule>
    <cfRule type="cellIs" dxfId="5229" priority="44" operator="equal">
      <formula>"Muy Baja"</formula>
    </cfRule>
  </conditionalFormatting>
  <conditionalFormatting sqref="AF67">
    <cfRule type="cellIs" dxfId="5228" priority="35" operator="equal">
      <formula>"Catastrófico"</formula>
    </cfRule>
    <cfRule type="cellIs" dxfId="5227" priority="36" operator="equal">
      <formula>"Mayor"</formula>
    </cfRule>
    <cfRule type="cellIs" dxfId="5226" priority="37" operator="equal">
      <formula>"Moderado"</formula>
    </cfRule>
    <cfRule type="cellIs" dxfId="5225" priority="38" operator="equal">
      <formula>"Menor"</formula>
    </cfRule>
    <cfRule type="cellIs" dxfId="5224" priority="39" operator="equal">
      <formula>"Leve"</formula>
    </cfRule>
  </conditionalFormatting>
  <conditionalFormatting sqref="AH67">
    <cfRule type="cellIs" dxfId="5223" priority="31" operator="equal">
      <formula>"Extremo"</formula>
    </cfRule>
    <cfRule type="cellIs" dxfId="5222" priority="32" operator="equal">
      <formula>"Alto"</formula>
    </cfRule>
    <cfRule type="cellIs" dxfId="5221" priority="33" operator="equal">
      <formula>"Moderado"</formula>
    </cfRule>
    <cfRule type="cellIs" dxfId="5220" priority="34" operator="equal">
      <formula>"Bajo"</formula>
    </cfRule>
  </conditionalFormatting>
  <conditionalFormatting sqref="J74">
    <cfRule type="cellIs" dxfId="5219" priority="20" operator="equal">
      <formula>"Muy Alta"</formula>
    </cfRule>
    <cfRule type="cellIs" dxfId="5218" priority="21" operator="equal">
      <formula>"Alta"</formula>
    </cfRule>
    <cfRule type="cellIs" dxfId="5217" priority="22" operator="equal">
      <formula>"Media"</formula>
    </cfRule>
    <cfRule type="cellIs" dxfId="5216" priority="23" operator="equal">
      <formula>"Baja"</formula>
    </cfRule>
    <cfRule type="cellIs" dxfId="5215" priority="24" operator="equal">
      <formula>"Muy Baja"</formula>
    </cfRule>
  </conditionalFormatting>
  <conditionalFormatting sqref="M74">
    <cfRule type="containsText" dxfId="5214" priority="1" operator="containsText" text="❌">
      <formula>NOT(ISERROR(SEARCH("❌",M74)))</formula>
    </cfRule>
  </conditionalFormatting>
  <conditionalFormatting sqref="N74">
    <cfRule type="cellIs" dxfId="5213" priority="25" operator="equal">
      <formula>"Catastrófico"</formula>
    </cfRule>
    <cfRule type="cellIs" dxfId="5212" priority="26" operator="equal">
      <formula>"Mayor"</formula>
    </cfRule>
    <cfRule type="cellIs" dxfId="5211" priority="27" operator="equal">
      <formula>"Moderado"</formula>
    </cfRule>
    <cfRule type="cellIs" dxfId="5210" priority="28" operator="equal">
      <formula>"Menor"</formula>
    </cfRule>
    <cfRule type="cellIs" dxfId="5209" priority="29" operator="equal">
      <formula>"Leve"</formula>
    </cfRule>
  </conditionalFormatting>
  <conditionalFormatting sqref="P74">
    <cfRule type="cellIs" dxfId="5208" priority="16" operator="equal">
      <formula>"Extremo"</formula>
    </cfRule>
    <cfRule type="cellIs" dxfId="5207" priority="17" operator="equal">
      <formula>"Alto"</formula>
    </cfRule>
    <cfRule type="cellIs" dxfId="5206" priority="18" operator="equal">
      <formula>"Moderado"</formula>
    </cfRule>
    <cfRule type="cellIs" dxfId="5205" priority="19" operator="equal">
      <formula>"Bajo"</formula>
    </cfRule>
  </conditionalFormatting>
  <conditionalFormatting sqref="AD74">
    <cfRule type="cellIs" dxfId="5204" priority="11" operator="equal">
      <formula>"Muy Alta"</formula>
    </cfRule>
    <cfRule type="cellIs" dxfId="5203" priority="12" operator="equal">
      <formula>"Alta"</formula>
    </cfRule>
    <cfRule type="cellIs" dxfId="5202" priority="13" operator="equal">
      <formula>"Media"</formula>
    </cfRule>
    <cfRule type="cellIs" dxfId="5201" priority="14" operator="equal">
      <formula>"Baja"</formula>
    </cfRule>
    <cfRule type="cellIs" dxfId="5200" priority="15" operator="equal">
      <formula>"Muy Baja"</formula>
    </cfRule>
  </conditionalFormatting>
  <conditionalFormatting sqref="AF74">
    <cfRule type="cellIs" dxfId="5199" priority="6" operator="equal">
      <formula>"Catastrófico"</formula>
    </cfRule>
    <cfRule type="cellIs" dxfId="5198" priority="7" operator="equal">
      <formula>"Mayor"</formula>
    </cfRule>
    <cfRule type="cellIs" dxfId="5197" priority="8" operator="equal">
      <formula>"Moderado"</formula>
    </cfRule>
    <cfRule type="cellIs" dxfId="5196" priority="9" operator="equal">
      <formula>"Menor"</formula>
    </cfRule>
    <cfRule type="cellIs" dxfId="5195" priority="10" operator="equal">
      <formula>"Leve"</formula>
    </cfRule>
  </conditionalFormatting>
  <conditionalFormatting sqref="AH74">
    <cfRule type="cellIs" dxfId="5194" priority="2" operator="equal">
      <formula>"Extremo"</formula>
    </cfRule>
    <cfRule type="cellIs" dxfId="5193" priority="3" operator="equal">
      <formula>"Alto"</formula>
    </cfRule>
    <cfRule type="cellIs" dxfId="5192" priority="4" operator="equal">
      <formula>"Moderado"</formula>
    </cfRule>
    <cfRule type="cellIs" dxfId="5191" priority="5" operator="equal">
      <formula>"Bajo"</formula>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21A1FD1-191F-44E2-A9DF-9D1C3799A3AF}">
          <x14:formula1>
            <xm:f>'D:\Backup cede 2022\Mis documentos\SGC\2025\Consolidación de riesgos 2025\CEDE1\COPER - Talento Humano\Gestión\Corregidos\[FO-CEDE5-DIGEC-487 Admi de Riesgo de Gestión V. 13 T. Humano CEDE1 Riesgo Legiti.xlsx]Opciones Tratamiento'!#REF!</xm:f>
          </x14:formula1>
          <xm:sqref>H11:H80</xm:sqref>
        </x14:dataValidation>
        <x14:dataValidation type="list" allowBlank="1" showInputMessage="1" showErrorMessage="1" xr:uid="{152C1575-EA5A-47EF-BF52-77FFC92C05B3}">
          <x14:formula1>
            <xm:f>'D:\Backup cede 2022\Mis documentos\SGC\2025\Consolidación de riesgos 2025\CEDE1\COPER - Talento Humano\Gestión\Corregidos\[FO-CEDE5-DIGEC-487 Admi de Riesgo de Gestión V. 13 T. Humano CEDE1 Riesgo Legiti.xlsx]Opciones Tratamiento'!#REF!</xm:f>
          </x14:formula1>
          <xm:sqref>AO60 AO53 AO46 AO39 AO32 AO25 AO18 AO11 AO67 AO74 AI53 AI11 AI18 AI25 AI32 AI39 AI46 AI60 AI67 AI74 B11 C11:D80</xm:sqref>
        </x14:dataValidation>
        <x14:dataValidation type="list" allowBlank="1" showInputMessage="1" showErrorMessage="1" xr:uid="{5ACA5FFB-981D-4FAA-87CE-5244B44BB06B}">
          <x14:formula1>
            <xm:f>'D:\Backup cede 2022\Mis documentos\SGC\2025\Consolidación de riesgos 2025\CEDE1\COPER - Talento Humano\Gestión\Corregidos\[FO-CEDE5-DIGEC-487 Admi de Riesgo de Gestión V. 13 T. Humano CEDE1 Riesgo Legiti.xlsx]Tabla Impacto'!#REF!</xm:f>
          </x14:formula1>
          <xm:sqref>L11:L80</xm:sqref>
        </x14:dataValidation>
        <x14:dataValidation type="list" allowBlank="1" showInputMessage="1" showErrorMessage="1" xr:uid="{73BB326D-F1EE-42CE-9D4B-7BC03B021866}">
          <x14:formula1>
            <xm:f>'D:\Backup cede 2022\Mis documentos\SGC\2025\Consolidación de riesgos 2025\CEDE1\COPER - Talento Humano\Gestión\Corregidos\[FO-CEDE5-DIGEC-487 Admi de Riesgo de Gestión V. 13 T. Humano CEDE1 Riesgo Legiti.xlsx]Tabla Valoración controles'!#REF!</xm:f>
          </x14:formula1>
          <xm:sqref>W11:X80 Z11:AB80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F35FB-EE9D-4E60-BD86-9FDB6007A0A1}">
  <dimension ref="A1:BM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700</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701</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920</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0" customHeight="1" x14ac:dyDescent="0.25">
      <c r="A11" s="207" t="s">
        <v>69</v>
      </c>
      <c r="B11" s="209" t="s">
        <v>12</v>
      </c>
      <c r="C11" s="212" t="s">
        <v>701</v>
      </c>
      <c r="D11" s="214" t="s">
        <v>109</v>
      </c>
      <c r="E11" s="214" t="s">
        <v>110</v>
      </c>
      <c r="F11" s="214" t="s">
        <v>97</v>
      </c>
      <c r="G11" s="242" t="str">
        <f>+CONCATENATE(D11," ",E11," ",F11)</f>
        <v>Posibilidad de Afectación Reputacional y Económica por la desactualización de la normatividad de los procesos, procedimientos, formatos y/o directivas, en la elaboración de documentos bajo los lineamientos emitidos por el Ejército Nacional.</v>
      </c>
      <c r="H11" s="214" t="s">
        <v>73</v>
      </c>
      <c r="I11" s="226">
        <v>75</v>
      </c>
      <c r="J11" s="234" t="str">
        <f>IF(I11&lt;=0,"",IF(I11&lt;=3,"Muy Baja",IF(I11&lt;=34,"Baja",IF(I11&lt;=600,"Media",IF(I11&lt;=6000,"Alta","Muy Alta")))))</f>
        <v>Media</v>
      </c>
      <c r="K11" s="236">
        <f>IF(J11="","",IF(J11="Muy Baja",0.2,IF(J11="Baja",0.4,IF(J11="Media",0.6,IF(J11="Alta",0.8,IF(J11="Muy Alta",1,))))))</f>
        <v>0.6</v>
      </c>
      <c r="L11" s="233" t="s">
        <v>92</v>
      </c>
      <c r="M11" s="233" t="str">
        <f>IF(NOT(ISERROR(MATCH(L11,'[17]Tabla Impacto'!$B$221:$B$223,0))),'[17]Tabla Impacto'!$F$223,L11)</f>
        <v xml:space="preserve">     El riesgo afecta la imagen de la entidad con algunos usuarios de relevancia frente al logro de los objetivos</v>
      </c>
      <c r="N11" s="234" t="str">
        <f>IF(OR(M11='[17]Tabla Impacto'!$C$11,M11='[17]Tabla Impacto'!$D$11),"Leve",IF(OR(M11='[17]Tabla Impacto'!$C$12,M11='[17]Tabla Impacto'!$D$12),"Menor",IF(OR(M11='[17]Tabla Impacto'!$C$13,M11='[17]Tabla Impacto'!$D$13),"Moderado",IF(OR(M11='[17]Tabla Impacto'!$C$14,M11='[17]Tabla Impacto'!$D$14),"Mayor",IF(OR(M11='[17]Tabla Impacto'!$C$15,M11='[17]Tabla Impacto'!$D$15),"Catastrófico","")))))</f>
        <v>Moderado</v>
      </c>
      <c r="O11" s="236">
        <f>IF(N11="","",IF(N11="Leve",0.2,IF(N11="Menor",0.4,IF(N11="Moderado",0.6,IF(N11="Mayor",0.8,IF(N11="Catastrófico",1,))))))</f>
        <v>0.6</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Moderado</v>
      </c>
      <c r="Q11" s="63" t="s">
        <v>179</v>
      </c>
      <c r="R11" s="57" t="s">
        <v>702</v>
      </c>
      <c r="S11" s="57" t="s">
        <v>703</v>
      </c>
      <c r="T11" s="57" t="s">
        <v>704</v>
      </c>
      <c r="U11" s="70" t="str">
        <f>+CONCATENATE(R11," ",S11," ",T11)</f>
        <v xml:space="preserve">El Oficial responsable de las áreas; Jurídica, Económica y Técnica de DANTE verifican mensualmente las Leyes Normas y Decretos, que rigen al proceso de acuerdo a los lineamientos emitidos por los entes gubernamentales  con el fin de realizar las actualizaciones que aplican al Normograma del proceso, dejando como evidencia Informe, si este no cumple los requisitos se debe hacer la modificación de inmediato </v>
      </c>
      <c r="V11" s="17" t="str">
        <f>IF(OR(W11="Preventivo",W11="Detectivo"),"Probabilidad",IF(W11="Correctivo","Impacto",""))</f>
        <v>Probabilidad</v>
      </c>
      <c r="W11" s="61" t="s">
        <v>75</v>
      </c>
      <c r="X11" s="61"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0.36</v>
      </c>
      <c r="AD11" s="240" t="str">
        <f>IFERROR(LOOKUP(LOOKUP(2,1/(AC11:AC17&lt;&gt;""),AC11:AC17),'[17]Opciones Tratamiento'!$I$2:$I$6,'[17]Opciones Tratamiento'!$J$2:$J$6),"")</f>
        <v>Muy Baja</v>
      </c>
      <c r="AE11" s="21">
        <f>+AC11</f>
        <v>0.36</v>
      </c>
      <c r="AF11" s="240" t="str">
        <f>IFERROR(LOOKUP(LOOKUP(2,1/(AG11:AG17&lt;&gt;""),AG11:AG17),'[17]Opciones Tratamiento'!L2:M6),"")</f>
        <v>Moderado</v>
      </c>
      <c r="AG11" s="21">
        <f>IFERROR(IF(V11="Impacto",(O11-(+O11*Y11)),IF(V11="Probabilidad",O11,"")),"")</f>
        <v>0.6</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24" t="s">
        <v>93</v>
      </c>
      <c r="AJ11" s="22"/>
      <c r="AK11" s="63" t="s">
        <v>225</v>
      </c>
      <c r="AL11" s="57" t="s">
        <v>911</v>
      </c>
      <c r="AM11" s="57" t="s">
        <v>705</v>
      </c>
      <c r="AN11" s="22"/>
      <c r="AO11" s="226" t="s">
        <v>81</v>
      </c>
      <c r="AP11" s="228" t="s">
        <v>706</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customHeight="1" x14ac:dyDescent="0.25">
      <c r="A12" s="208"/>
      <c r="B12" s="210"/>
      <c r="C12" s="213"/>
      <c r="D12" s="215"/>
      <c r="E12" s="215"/>
      <c r="F12" s="215"/>
      <c r="G12" s="232"/>
      <c r="H12" s="215"/>
      <c r="I12" s="227"/>
      <c r="J12" s="235"/>
      <c r="K12" s="237"/>
      <c r="L12" s="221"/>
      <c r="M12" s="221"/>
      <c r="N12" s="235"/>
      <c r="O12" s="237"/>
      <c r="P12" s="239"/>
      <c r="Q12" s="64" t="s">
        <v>180</v>
      </c>
      <c r="R12" s="58" t="s">
        <v>707</v>
      </c>
      <c r="S12" s="58" t="s">
        <v>708</v>
      </c>
      <c r="T12" s="58" t="s">
        <v>709</v>
      </c>
      <c r="U12" s="65" t="str">
        <f t="shared" ref="U12:U17" si="0">+CONCATENATE(R12," ",S12," ",T12)</f>
        <v xml:space="preserve">El Oficial de Planes de DANTE Valida mensualmente el normograma con los cambios informados por los responsables de las área Jurídica, Económica y Técnica de DANTE para evitar hacer recomendaciones en los acompañamientos a las unidades, citando normatividad derogada dejando evidencia informe de las actualizaciones normativas, si existe errores e concordancia se debe realizar la corrección inmediata  </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0.216</v>
      </c>
      <c r="AD12" s="241"/>
      <c r="AE12" s="28">
        <f t="shared" ref="AE12" si="3">+AC12</f>
        <v>0.216</v>
      </c>
      <c r="AF12" s="241"/>
      <c r="AG12" s="28">
        <f>IFERROR(IF(AND(V11="Impacto",V12="Impacto"),(AG11-(+AG11*Y12)),IF(V12="Impacto",(O11-(+O11*Y12)),IF(V12="Probabilidad",AG11,""))),"")</f>
        <v>0.6</v>
      </c>
      <c r="AH12" s="223"/>
      <c r="AI12" s="225"/>
      <c r="AJ12" s="29"/>
      <c r="AK12" s="64" t="s">
        <v>354</v>
      </c>
      <c r="AL12" s="58" t="s">
        <v>710</v>
      </c>
      <c r="AM12" s="58" t="s">
        <v>711</v>
      </c>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customHeight="1" x14ac:dyDescent="0.25">
      <c r="A13" s="208"/>
      <c r="B13" s="210"/>
      <c r="C13" s="213"/>
      <c r="D13" s="215"/>
      <c r="E13" s="215"/>
      <c r="F13" s="215"/>
      <c r="G13" s="232"/>
      <c r="H13" s="215"/>
      <c r="I13" s="227"/>
      <c r="J13" s="235"/>
      <c r="K13" s="237"/>
      <c r="L13" s="221"/>
      <c r="M13" s="221"/>
      <c r="N13" s="235"/>
      <c r="O13" s="237"/>
      <c r="P13" s="239"/>
      <c r="Q13" s="64" t="s">
        <v>181</v>
      </c>
      <c r="R13" s="58" t="s">
        <v>712</v>
      </c>
      <c r="S13" s="58" t="s">
        <v>713</v>
      </c>
      <c r="T13" s="58" t="s">
        <v>714</v>
      </c>
      <c r="U13" s="65" t="str">
        <f t="shared" si="0"/>
        <v xml:space="preserve">El Suboficial de evaluación y seguimiento   
Verifica mensualmente la información registrada en los boletines de acuerdo al cronograma realizado para la vigencia   
para evitar citar normatividad desactualizada o derogada, que afecte la correcta ejecución de los procedimientos, dejando como evidencia boletín informativos firmados con aval Jurídico, En caso de existir algún error en la elaboración de los boletines se debe hacer la corrección de inmediato   </v>
      </c>
      <c r="V13" s="25" t="str">
        <f t="shared" si="1"/>
        <v>Probabilidad</v>
      </c>
      <c r="W13" s="62" t="s">
        <v>75</v>
      </c>
      <c r="X13" s="62"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0.12959999999999999</v>
      </c>
      <c r="AD13" s="241"/>
      <c r="AE13" s="28">
        <f>+AC13</f>
        <v>0.12959999999999999</v>
      </c>
      <c r="AF13" s="241"/>
      <c r="AG13" s="28">
        <f>IFERROR(IF(AND(V11="Impacto",V12="Impacto",V13="Impacto"),(AG12-(+AG12*Y13)),IF(V13="Impacto",(O11-(+O11*Y13)),IF(V13="Probabilidad",AG12,""))),"")</f>
        <v>0.6</v>
      </c>
      <c r="AH13" s="223"/>
      <c r="AI13" s="225"/>
      <c r="AJ13" s="29"/>
      <c r="AK13" s="64"/>
      <c r="AL13" s="58"/>
      <c r="AM13" s="64"/>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c r="R14" s="58"/>
      <c r="S14" s="58"/>
      <c r="T14" s="58"/>
      <c r="U14" s="65" t="str">
        <f t="shared" si="0"/>
        <v xml:space="preserve">  </v>
      </c>
      <c r="V14" s="25" t="str">
        <f t="shared" si="1"/>
        <v/>
      </c>
      <c r="W14" s="62"/>
      <c r="X14" s="62"/>
      <c r="Y14" s="26" t="str">
        <f t="shared" ref="Y14" si="4">IF(AND(W14="Preventivo",X14="Automático"),"50%",IF(AND(W14="Preventivo",X14="Manual"),"40%",IF(AND(W14="Detectivo",X14="Automático"),"40%",IF(AND(W14="Detectivo",X14="Manual"),"30%",IF(AND(W14="Correctivo",X14="Automático"),"35%",IF(AND(W14="Correctivo",X14="Manual"),"25%",""))))))</f>
        <v/>
      </c>
      <c r="Z14" s="62"/>
      <c r="AA14" s="62"/>
      <c r="AB14" s="62"/>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x14ac:dyDescent="0.25">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208" t="s">
        <v>83</v>
      </c>
      <c r="B18" s="210"/>
      <c r="C18" s="213" t="s">
        <v>701</v>
      </c>
      <c r="D18" s="215" t="s">
        <v>71</v>
      </c>
      <c r="E18" s="215" t="s">
        <v>715</v>
      </c>
      <c r="F18" s="215" t="s">
        <v>716</v>
      </c>
      <c r="G18" s="232" t="str">
        <f t="shared" ref="G18" si="6">+CONCATENATE(D18," ",E18," ",F18)</f>
        <v xml:space="preserve">Posibilidad de Afectación Reputacional por percepción desfavorable de la imagen institucional por parte de los funcionarios debido a desconocimiento de las normas y de los procedimientos de la transparencia institucional </v>
      </c>
      <c r="H18" s="215" t="s">
        <v>103</v>
      </c>
      <c r="I18" s="226">
        <v>75</v>
      </c>
      <c r="J18" s="235" t="str">
        <f>IF(I18&lt;=0,"",IF(I18&lt;=3,"Muy Baja",IF(I18&lt;=34,"Baja",IF(I18&lt;=600,"Media",IF(I18&lt;=6000,"Alta","Muy Alta")))))</f>
        <v>Media</v>
      </c>
      <c r="K18" s="237">
        <f>IF(J18="","",IF(J18="Muy Baja",0.2,IF(J18="Baja",0.4,IF(J18="Media",0.6,IF(J18="Alta",0.8,IF(J18="Muy Alta",1,))))))</f>
        <v>0.6</v>
      </c>
      <c r="L18" s="221" t="s">
        <v>92</v>
      </c>
      <c r="M18" s="221" t="str">
        <f>IF(NOT(ISERROR(MATCH(L18,'[17]Tabla Impacto'!$B$221:$B$223,0))),'[17]Tabla Impacto'!$F$223,L18)</f>
        <v xml:space="preserve">     El riesgo afecta la imagen de la entidad con algunos usuarios de relevancia frente al logro de los objetivos</v>
      </c>
      <c r="N18" s="235" t="str">
        <f>IF(OR(M18='[17]Tabla Impacto'!$C$11,M18='[17]Tabla Impacto'!$D$11),"Leve",IF(OR(M18='[17]Tabla Impacto'!$C$12,M18='[17]Tabla Impacto'!$D$12),"Menor",IF(OR(M18='[17]Tabla Impacto'!$C$13,M18='[17]Tabla Impacto'!$D$13),"Moderado",IF(OR(M18='[17]Tabla Impacto'!$C$14,M18='[17]Tabla Impacto'!$D$14),"Mayor",IF(OR(M18='[17]Tabla Impacto'!$C$15,M18='[17]Tabla Impacto'!$D$15),"Catastrófico","")))))</f>
        <v>Moderado</v>
      </c>
      <c r="O18" s="237">
        <f>IF(N18="","",IF(N18="Leve",0.2,IF(N18="Menor",0.4,IF(N18="Moderado",0.6,IF(N18="Mayor",0.8,IF(N18="Catastrófico",1,))))))</f>
        <v>0.6</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Moderado</v>
      </c>
      <c r="Q18" s="63" t="s">
        <v>179</v>
      </c>
      <c r="R18" s="58" t="s">
        <v>717</v>
      </c>
      <c r="S18" s="58" t="s">
        <v>718</v>
      </c>
      <c r="T18" s="58" t="s">
        <v>912</v>
      </c>
      <c r="U18" s="65" t="str">
        <f>+CONCATENATE(R18," ",S18," ",T18)</f>
        <v xml:space="preserve">Oficial de Observatorio de Ética e Integridad verifica mensualmente la difusión de boletines, capacitaciones, ejercicios prácticos, estadística de paso de pista, actas de reunión, entre otros;  efectuadas por las Unidades de acuerdo al plan de trabajo de la vigencia con el fin de fortalecer la Integridad, Transparencia y lucha contra la corrupción en la Fuerza dejando  como evidencia un informe  de actividades. En caso de evidenciarse incumplimiento de las unidades en la difusión de las actividades se establece un compromiso inmediato, evitando así a afectación la cultura organizacional. </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78</v>
      </c>
      <c r="AB18" s="62" t="s">
        <v>79</v>
      </c>
      <c r="AC18" s="27">
        <f>IFERROR(IF(V18="Probabilidad",(K18-(+K18*Y18)),IF(V18="Impacto",K18,"")),"")</f>
        <v>0.36</v>
      </c>
      <c r="AD18" s="241" t="str">
        <f>IFERROR(LOOKUP(LOOKUP(2,1/(AC18:AC24&lt;&gt;""),AC18:AC24),'[17]Opciones Tratamiento'!$I$2:$I$6,'[17]Opciones Tratamiento'!$J$2:$J$6),"")</f>
        <v>Muy Baja</v>
      </c>
      <c r="AE18" s="26">
        <f t="shared" si="5"/>
        <v>0.36</v>
      </c>
      <c r="AF18" s="241" t="str">
        <f>IFERROR(LOOKUP(LOOKUP(2,1/(AG18:AG24&lt;&gt;""),AG18:AG24),'[17]Opciones Tratamiento'!L2:M6),"")</f>
        <v>Moderado</v>
      </c>
      <c r="AG18" s="28">
        <f>IFERROR(IF(V18="Impacto",(O18-(+O18*Y18)),IF(V18="Probabilidad",O18,"")),"")</f>
        <v>0.6</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225" t="s">
        <v>93</v>
      </c>
      <c r="AJ18" s="29"/>
      <c r="AK18" s="63" t="s">
        <v>225</v>
      </c>
      <c r="AL18" s="49" t="s">
        <v>719</v>
      </c>
      <c r="AM18" s="58" t="s">
        <v>720</v>
      </c>
      <c r="AN18" s="29"/>
      <c r="AO18" s="227" t="s">
        <v>81</v>
      </c>
      <c r="AP18" s="230" t="s">
        <v>721</v>
      </c>
      <c r="AQ18" s="230"/>
      <c r="AR18" s="231"/>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64" t="s">
        <v>180</v>
      </c>
      <c r="R19" s="58" t="s">
        <v>717</v>
      </c>
      <c r="S19" s="58" t="s">
        <v>722</v>
      </c>
      <c r="T19" s="58" t="s">
        <v>913</v>
      </c>
      <c r="U19" s="65" t="str">
        <f>+CONCATENATE(R19," ",S19," ",T19)</f>
        <v>Oficial de Observatorio de Ética e Integridad verifica mensualmente las actividades planteadas en el plan de trabajo elaborado por cada una de las Unidades Operativas Mayores,   con el fin de hacer seguimiento al cronograma de las problemáticas identificadas en el SICEI, el cual impacta en el Sistema de Transparencia del Ejército. Dejando como evidencia informe. en caso de encontrar novedades o inconsistencias en el cumplimiento en las actividades del plan de trabajo  deberán subsanar estas de forma inmediata.</v>
      </c>
      <c r="V19" s="25" t="str">
        <f t="shared" si="1"/>
        <v>Probabilidad</v>
      </c>
      <c r="W19" s="62" t="s">
        <v>75</v>
      </c>
      <c r="X19" s="62" t="s">
        <v>76</v>
      </c>
      <c r="Y19" s="26" t="str">
        <f t="shared" ref="Y19" si="7">IF(AND(W19="Preventivo",X19="Automático"),"50%",IF(AND(W19="Preventivo",X19="Manual"),"40%",IF(AND(W19="Detectivo",X19="Automático"),"40%",IF(AND(W19="Detectivo",X19="Manual"),"30%",IF(AND(W19="Correctivo",X19="Automático"),"35%",IF(AND(W19="Correctivo",X19="Manual"),"25%",""))))))</f>
        <v>40%</v>
      </c>
      <c r="Z19" s="62" t="s">
        <v>77</v>
      </c>
      <c r="AA19" s="62" t="s">
        <v>78</v>
      </c>
      <c r="AB19" s="62" t="s">
        <v>79</v>
      </c>
      <c r="AC19" s="27">
        <f>IFERROR(IF(AND(V18="Probabilidad",V19="Probabilidad"),(AE18-(+AE18*Y19)),IF(V19="Probabilidad",(K18-(+K18*Y19)),IF(V19="Impacto",AE18,""))),"")</f>
        <v>0.216</v>
      </c>
      <c r="AD19" s="241"/>
      <c r="AE19" s="26">
        <f t="shared" si="5"/>
        <v>0.216</v>
      </c>
      <c r="AF19" s="241"/>
      <c r="AG19" s="28">
        <f>IFERROR(IF(AND(V18="Impacto",V19="Impacto"),(AG18-(+AG18*Y19)),IF(V19="Impacto",(O18-(+O18*Y19)),IF(V19="Probabilidad",AG18,""))),"")</f>
        <v>0.6</v>
      </c>
      <c r="AH19" s="223"/>
      <c r="AI19" s="225"/>
      <c r="AJ19" s="29"/>
      <c r="AK19" s="64" t="s">
        <v>354</v>
      </c>
      <c r="AL19" s="49" t="s">
        <v>914</v>
      </c>
      <c r="AM19" s="58" t="s">
        <v>720</v>
      </c>
      <c r="AN19" s="29"/>
      <c r="AO19" s="227"/>
      <c r="AP19" s="230"/>
      <c r="AQ19" s="230"/>
      <c r="AR19" s="231"/>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thickBot="1" x14ac:dyDescent="0.3">
      <c r="A20" s="208"/>
      <c r="B20" s="210"/>
      <c r="C20" s="213"/>
      <c r="D20" s="215"/>
      <c r="E20" s="215"/>
      <c r="F20" s="215"/>
      <c r="G20" s="232"/>
      <c r="H20" s="215"/>
      <c r="I20" s="227"/>
      <c r="J20" s="235"/>
      <c r="K20" s="237"/>
      <c r="L20" s="221"/>
      <c r="M20" s="221"/>
      <c r="N20" s="235"/>
      <c r="O20" s="237"/>
      <c r="P20" s="239"/>
      <c r="Q20" s="64" t="s">
        <v>181</v>
      </c>
      <c r="R20" s="58" t="s">
        <v>717</v>
      </c>
      <c r="S20" s="58" t="s">
        <v>723</v>
      </c>
      <c r="T20" s="58" t="s">
        <v>724</v>
      </c>
      <c r="U20" s="65" t="str">
        <f t="shared" ref="U20:U24" si="8">+CONCATENATE(R20," ",S20," ",T20)</f>
        <v>Oficial de Observatorio de Ética e Integridad valida semestralmente el instrumento del índice de percepción de transparencia del Ejército (IPTEN) de acuerdo a Directiva 000152/2019 Programa de Integridad con el objetivo de fortalecer la imagen institucional y la credibilidad del Ejercito Nacional, dejando como soporte documental un informe. En caso de no alcanzar el umbral superior al 20% de los efectivos encuestados en las unidades, se solicitará al JEM realizar acciones para mejorar la participación.</v>
      </c>
      <c r="V20" s="25" t="str">
        <f t="shared" si="1"/>
        <v>Probabilidad</v>
      </c>
      <c r="W20" s="62" t="s">
        <v>75</v>
      </c>
      <c r="X20" s="62" t="s">
        <v>76</v>
      </c>
      <c r="Y20" s="26" t="str">
        <f>IF(AND(W20="Preventivo",X20="Automático"),"50%",IF(AND(W20="Preventivo",X20="Manual"),"40%",IF(AND(W20="Detectivo",X20="Automático"),"40%",IF(AND(W20="Detectivo",X20="Manual"),"30%",IF(AND(W20="Correctivo",X20="Automático"),"35%",IF(AND(W20="Correctivo",X20="Manual"),"25%",""))))))</f>
        <v>40%</v>
      </c>
      <c r="Z20" s="62" t="s">
        <v>77</v>
      </c>
      <c r="AA20" s="62" t="s">
        <v>78</v>
      </c>
      <c r="AB20" s="62" t="s">
        <v>79</v>
      </c>
      <c r="AC20" s="27">
        <f t="shared" ref="AC20:AC24" si="9">IFERROR(IF(AND(V19="Probabilidad",V20="Probabilidad"),(AE19-(+AE19*Y20)),IF(V20="Probabilidad",(K19-(+K19*Y20)),IF(V20="Impacto",AE19,""))),"")</f>
        <v>0.12959999999999999</v>
      </c>
      <c r="AD20" s="241"/>
      <c r="AE20" s="26">
        <f t="shared" si="5"/>
        <v>0.12959999999999999</v>
      </c>
      <c r="AF20" s="241"/>
      <c r="AG20" s="28">
        <f>IFERROR(IF(AND(V18="Impacto",V19="Impacto",V20="Impacto"),(AG19-(+AG19*Y20)),IF(V20="Impacto",(O18-(+O18*Y20)),IF(V20="Probabilidad",AG19,""))),"")</f>
        <v>0.6</v>
      </c>
      <c r="AH20" s="223"/>
      <c r="AI20" s="225"/>
      <c r="AJ20" s="29"/>
      <c r="AK20" s="64"/>
      <c r="AL20" s="58"/>
      <c r="AM20" s="64"/>
      <c r="AN20" s="29"/>
      <c r="AO20" s="227"/>
      <c r="AP20" s="230"/>
      <c r="AQ20" s="230"/>
      <c r="AR20" s="231"/>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58"/>
      <c r="S21" s="58"/>
      <c r="T21" s="58"/>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29"/>
      <c r="AK21" s="64"/>
      <c r="AL21" s="58"/>
      <c r="AM21" s="64"/>
      <c r="AN21" s="29"/>
      <c r="AO21" s="227"/>
      <c r="AP21" s="230"/>
      <c r="AQ21" s="230"/>
      <c r="AR21" s="231"/>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58"/>
      <c r="S22" s="58"/>
      <c r="T22" s="58"/>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29"/>
      <c r="AK22" s="64"/>
      <c r="AL22" s="58"/>
      <c r="AM22" s="64"/>
      <c r="AN22" s="29"/>
      <c r="AO22" s="227"/>
      <c r="AP22" s="230"/>
      <c r="AQ22" s="230"/>
      <c r="AR22" s="231"/>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58"/>
      <c r="S23" s="58"/>
      <c r="T23" s="58"/>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29"/>
      <c r="AK23" s="64"/>
      <c r="AL23" s="58"/>
      <c r="AM23" s="64"/>
      <c r="AN23" s="29"/>
      <c r="AO23" s="227"/>
      <c r="AP23" s="230"/>
      <c r="AQ23" s="230"/>
      <c r="AR23" s="231"/>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58"/>
      <c r="S24" s="58"/>
      <c r="T24" s="58"/>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30"/>
      <c r="AQ24" s="230"/>
      <c r="AR24" s="231"/>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t="s">
        <v>701</v>
      </c>
      <c r="D25" s="215" t="s">
        <v>71</v>
      </c>
      <c r="E25" s="215" t="s">
        <v>725</v>
      </c>
      <c r="F25" s="215" t="s">
        <v>726</v>
      </c>
      <c r="G25" s="232" t="str">
        <f t="shared" ref="G25" si="11">+CONCATENATE(D25," ",E25," ",F25)</f>
        <v>Posibilidad de Afectación Reputacional por  desconocimiento de los roles y responsabilidades de los funcionarios debido la inadecuada aplicación del modelo de gestión de perfiles y competencias estructurado por los diferentes cargos</v>
      </c>
      <c r="H25" s="215" t="s">
        <v>103</v>
      </c>
      <c r="I25" s="227">
        <v>75</v>
      </c>
      <c r="J25" s="235" t="str">
        <f>IF(I25&lt;=0,"",IF(I25&lt;=3,"Muy Baja",IF(I25&lt;=34,"Baja",IF(I25&lt;=600,"Media",IF(I25&lt;=6000,"Alta","Muy Alta")))))</f>
        <v>Media</v>
      </c>
      <c r="K25" s="237">
        <f>IF(J25="","",IF(J25="Muy Baja",0.2,IF(J25="Baja",0.4,IF(J25="Media",0.6,IF(J25="Alta",0.8,IF(J25="Muy Alta",1,))))))</f>
        <v>0.6</v>
      </c>
      <c r="L25" s="221" t="s">
        <v>92</v>
      </c>
      <c r="M25" s="221" t="str">
        <f>IF(NOT(ISERROR(MATCH(L25,'[17]Tabla Impacto'!$B$221:$B$223,0))),'[17]Tabla Impacto'!$F$223,L25)</f>
        <v xml:space="preserve">     El riesgo afecta la imagen de la entidad con algunos usuarios de relevancia frente al logro de los objetivos</v>
      </c>
      <c r="N25" s="235" t="str">
        <f>IF(OR(M25='[17]Tabla Impacto'!$C$11,M25='[17]Tabla Impacto'!$D$11),"Leve",IF(OR(M25='[17]Tabla Impacto'!$C$12,M25='[17]Tabla Impacto'!$D$12),"Menor",IF(OR(M25='[17]Tabla Impacto'!$C$13,M25='[17]Tabla Impacto'!$D$13),"Moderado",IF(OR(M25='[17]Tabla Impacto'!$C$14,M25='[17]Tabla Impacto'!$D$14),"Mayor",IF(OR(M25='[17]Tabla Impacto'!$C$15,M25='[17]Tabla Impacto'!$D$15),"Catastrófico","")))))</f>
        <v>Moderado</v>
      </c>
      <c r="O25" s="237">
        <f>IF(N25="","",IF(N25="Leve",0.2,IF(N25="Menor",0.4,IF(N25="Moderado",0.6,IF(N25="Mayor",0.8,IF(N25="Catastrófico",1,))))))</f>
        <v>0.6</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Moderado</v>
      </c>
      <c r="Q25" s="63" t="s">
        <v>179</v>
      </c>
      <c r="R25" s="58" t="s">
        <v>727</v>
      </c>
      <c r="S25" s="58" t="s">
        <v>728</v>
      </c>
      <c r="T25" s="58" t="s">
        <v>915</v>
      </c>
      <c r="U25" s="65" t="str">
        <f>+CONCATENATE(R25," ",S25," ",T25)</f>
        <v>Oficial o Suboficial de Análisis Personal DANTE valida semestralmente las competencias del personal de DANTE de acuerdo a la Directiva 00078/2019 Articular las secciones funcionales de DANTE. con el fin de garantizar que  la Dirección cuente con personal idóneo para el cumplimiento del proceso de Transparencia; dejando como soporte documental un informe. En caso de evidenciar traslado de personal no competente para el cumplimiento de las funciones en DANTE se solicitara a COPER la reconsideración de traslado.</v>
      </c>
      <c r="V25" s="25" t="str">
        <f t="shared" si="1"/>
        <v>Probabilidad</v>
      </c>
      <c r="W25" s="62" t="s">
        <v>75</v>
      </c>
      <c r="X25" s="62" t="s">
        <v>76</v>
      </c>
      <c r="Y25" s="26" t="str">
        <f>IF(AND(W25="Preventivo",X25="Automático"),"50%",IF(AND(W25="Preventivo",X25="Manual"),"40%",IF(AND(W25="Detectivo",X25="Automático"),"40%",IF(AND(W25="Detectivo",X25="Manual"),"30%",IF(AND(W25="Correctivo",X25="Automático"),"35%",IF(AND(W25="Correctivo",X25="Manual"),"25%",""))))))</f>
        <v>40%</v>
      </c>
      <c r="Z25" s="62" t="s">
        <v>77</v>
      </c>
      <c r="AA25" s="62" t="s">
        <v>78</v>
      </c>
      <c r="AB25" s="62" t="s">
        <v>79</v>
      </c>
      <c r="AC25" s="27">
        <f>IFERROR(IF(V25="Probabilidad",(K25-(+K25*Y25)),IF(V25="Impacto",K25,"")),"")</f>
        <v>0.36</v>
      </c>
      <c r="AD25" s="241" t="str">
        <f>IFERROR(LOOKUP(LOOKUP(2,1/(AC25:AC31&lt;&gt;""),AC25:AC31),'[17]Opciones Tratamiento'!$I$2:$I$6,'[17]Opciones Tratamiento'!$J$2:$J$6),"")</f>
        <v>Muy Baja</v>
      </c>
      <c r="AE25" s="26">
        <f>+AC25</f>
        <v>0.36</v>
      </c>
      <c r="AF25" s="241" t="str">
        <f>IFERROR(LOOKUP(LOOKUP(2,1/(AG25:AG31&lt;&gt;""),AG25:AG31),'[17]Opciones Tratamiento'!L2:M6),"")</f>
        <v>Moderado</v>
      </c>
      <c r="AG25" s="28">
        <f>IFERROR(IF(V25="Impacto",(O25-(+O25*Y25)),IF(V25="Probabilidad",O25,"")),"")</f>
        <v>0.6</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Moderado</v>
      </c>
      <c r="AI25" s="225" t="s">
        <v>93</v>
      </c>
      <c r="AJ25" s="29"/>
      <c r="AK25" s="63" t="s">
        <v>225</v>
      </c>
      <c r="AL25" s="49" t="s">
        <v>916</v>
      </c>
      <c r="AM25" s="58" t="s">
        <v>729</v>
      </c>
      <c r="AN25" s="29"/>
      <c r="AO25" s="227" t="s">
        <v>81</v>
      </c>
      <c r="AP25" s="230" t="s">
        <v>721</v>
      </c>
      <c r="AQ25" s="230"/>
      <c r="AR25" s="231"/>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t="s">
        <v>180</v>
      </c>
      <c r="R26" s="58" t="s">
        <v>717</v>
      </c>
      <c r="S26" s="58" t="s">
        <v>730</v>
      </c>
      <c r="T26" s="58" t="s">
        <v>917</v>
      </c>
      <c r="U26" s="65" t="str">
        <f>+CONCATENATE(R26," ",S26," ",T26)</f>
        <v xml:space="preserve">Oficial de Observatorio de Ética e Integridad Verifica semestralmente, el cumplimiento al Curso de Integridad, Transparencia y Lucha Contra la Corrupción por parte del  personal de la Dirección DANTE, impulsado por el Departamento Administrativo de la Función Pública (DAFP) con el fin de sensibilizar y capacitar al personal de la dirección sobre la importancia de actuar con honestidad, transparencia y ética en el desempeño de sus funciones, dejando como soporte informe de las certificaciones.  En caso de identificarse funcionarios pendiente de aprobación y/o desarrollo del curso, inmediatamente se ordenará  su cumplimiento. </v>
      </c>
      <c r="V26" s="25" t="str">
        <f t="shared" si="1"/>
        <v>Probabilidad</v>
      </c>
      <c r="W26" s="62" t="s">
        <v>75</v>
      </c>
      <c r="X26" s="62" t="s">
        <v>76</v>
      </c>
      <c r="Y26" s="26" t="str">
        <f t="shared" ref="Y26" si="12">IF(AND(W26="Preventivo",X26="Automático"),"50%",IF(AND(W26="Preventivo",X26="Manual"),"40%",IF(AND(W26="Detectivo",X26="Automático"),"40%",IF(AND(W26="Detectivo",X26="Manual"),"30%",IF(AND(W26="Correctivo",X26="Automático"),"35%",IF(AND(W26="Correctivo",X26="Manual"),"25%",""))))))</f>
        <v>40%</v>
      </c>
      <c r="Z26" s="62" t="s">
        <v>77</v>
      </c>
      <c r="AA26" s="62" t="s">
        <v>78</v>
      </c>
      <c r="AB26" s="62" t="s">
        <v>79</v>
      </c>
      <c r="AC26" s="27">
        <f>IFERROR(IF(AND(V25="Probabilidad",V26="Probabilidad"),(AE25-(+AE25*Y26)),IF(V26="Probabilidad",(K25-(+K25*Y26)),IF(V26="Impacto",AE25,""))),"")</f>
        <v>0.216</v>
      </c>
      <c r="AD26" s="241"/>
      <c r="AE26" s="26">
        <f t="shared" ref="AE26" si="13">+AC26</f>
        <v>0.216</v>
      </c>
      <c r="AF26" s="241"/>
      <c r="AG26" s="28">
        <f>IFERROR(IF(AND(V25="Impacto",V26="Impacto"),(AG25-(+AG25*Y26)),IF(V26="Impacto",(O25-(+O25*Y26)),IF(V26="Probabilidad",AG25,""))),"")</f>
        <v>0.6</v>
      </c>
      <c r="AH26" s="223"/>
      <c r="AI26" s="225"/>
      <c r="AJ26" s="29"/>
      <c r="AK26" s="64" t="s">
        <v>354</v>
      </c>
      <c r="AL26" s="49" t="s">
        <v>731</v>
      </c>
      <c r="AM26" s="58" t="s">
        <v>729</v>
      </c>
      <c r="AN26" s="29"/>
      <c r="AO26" s="227"/>
      <c r="AP26" s="230"/>
      <c r="AQ26" s="230"/>
      <c r="AR26" s="231"/>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t="s">
        <v>181</v>
      </c>
      <c r="R27" s="58" t="s">
        <v>918</v>
      </c>
      <c r="S27" s="58" t="s">
        <v>732</v>
      </c>
      <c r="T27" s="58" t="s">
        <v>919</v>
      </c>
      <c r="U27" s="65" t="str">
        <f t="shared" ref="U27:U31" si="14">+CONCATENATE(R27," ",S27," ",T27)</f>
        <v>Los Responsables de área técnica, económica y jurídica  de DANTE Valida cada vez que haya acompañamiento, la competencia del personal que integrará las misiones de trabajo de acuerdo al procedimiento P-SECEJ-DANTE-317. con el propósito de seleccionar los equipos para los acompañamientos y contribuir con la adecuada aplicación de la normatividad en los procesos, dejando como soporte documental un informe En caso que el personal no cumpla con los requisitos mínimos de conocimiento, no será tenido en cuenta en la misión de trabajo.</v>
      </c>
      <c r="V27" s="25" t="str">
        <f t="shared" si="1"/>
        <v>Probabilidad</v>
      </c>
      <c r="W27" s="62" t="s">
        <v>75</v>
      </c>
      <c r="X27" s="62" t="s">
        <v>76</v>
      </c>
      <c r="Y27" s="26" t="str">
        <f>IF(AND(W27="Preventivo",X27="Automático"),"50%",IF(AND(W27="Preventivo",X27="Manual"),"40%",IF(AND(W27="Detectivo",X27="Automático"),"40%",IF(AND(W27="Detectivo",X27="Manual"),"30%",IF(AND(W27="Correctivo",X27="Automático"),"35%",IF(AND(W27="Correctivo",X27="Manual"),"25%",""))))))</f>
        <v>40%</v>
      </c>
      <c r="Z27" s="62" t="s">
        <v>77</v>
      </c>
      <c r="AA27" s="62" t="s">
        <v>78</v>
      </c>
      <c r="AB27" s="62" t="s">
        <v>79</v>
      </c>
      <c r="AC27" s="27">
        <f t="shared" ref="AC27:AC31" si="15">IFERROR(IF(AND(V26="Probabilidad",V27="Probabilidad"),(AE26-(+AE26*Y27)),IF(V27="Probabilidad",(K26-(+K26*Y27)),IF(V27="Impacto",AE26,""))),"")</f>
        <v>0.12959999999999999</v>
      </c>
      <c r="AD27" s="241"/>
      <c r="AE27" s="26">
        <f>+AC27</f>
        <v>0.12959999999999999</v>
      </c>
      <c r="AF27" s="241"/>
      <c r="AG27" s="28">
        <f>IFERROR(IF(AND(V25="Impacto",V26="Impacto",V27="Impacto"),(AG26-(+AG26*Y27)),IF(V27="Impacto",(O25-(+O25*Y27)),IF(V27="Probabilidad",AG26,""))),"")</f>
        <v>0.6</v>
      </c>
      <c r="AH27" s="223"/>
      <c r="AI27" s="225"/>
      <c r="AJ27" s="29"/>
      <c r="AK27" s="64"/>
      <c r="AL27" s="58"/>
      <c r="AM27" s="64"/>
      <c r="AN27" s="29"/>
      <c r="AO27" s="227"/>
      <c r="AP27" s="230"/>
      <c r="AQ27" s="230"/>
      <c r="AR27" s="231"/>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58"/>
      <c r="S28" s="58"/>
      <c r="T28" s="58"/>
      <c r="U28" s="65" t="str">
        <f t="shared" si="14"/>
        <v xml:space="preserve">  </v>
      </c>
      <c r="V28" s="25" t="str">
        <f t="shared" si="1"/>
        <v/>
      </c>
      <c r="W28" s="62"/>
      <c r="X28" s="62"/>
      <c r="Y28" s="26" t="str">
        <f t="shared" ref="Y28" si="16">IF(AND(W28="Preventivo",X28="Automático"),"50%",IF(AND(W28="Preventivo",X28="Manual"),"40%",IF(AND(W28="Detectivo",X28="Automático"),"40%",IF(AND(W28="Detectivo",X28="Manual"),"30%",IF(AND(W28="Correctivo",X28="Automático"),"35%",IF(AND(W28="Correctivo",X28="Manual"),"25%",""))))))</f>
        <v/>
      </c>
      <c r="Z28" s="62"/>
      <c r="AA28" s="62"/>
      <c r="AB28" s="62"/>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64"/>
      <c r="AL28" s="58"/>
      <c r="AM28" s="64"/>
      <c r="AN28" s="29"/>
      <c r="AO28" s="227"/>
      <c r="AP28" s="230"/>
      <c r="AQ28" s="230"/>
      <c r="AR28" s="231"/>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58"/>
      <c r="S29" s="58"/>
      <c r="T29" s="58"/>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230"/>
      <c r="AQ29" s="230"/>
      <c r="AR29" s="231"/>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58"/>
      <c r="S30" s="58"/>
      <c r="T30" s="58"/>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230"/>
      <c r="AQ30" s="230"/>
      <c r="AR30" s="231"/>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58"/>
      <c r="S31" s="58"/>
      <c r="T31" s="58"/>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30"/>
      <c r="AQ31" s="230"/>
      <c r="AR31" s="231"/>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8">+CONCATENATE(D32,"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IF(NOT(ISERROR(MATCH(L32,'[17]Tabla Impacto'!$B$221:$B$223,0))),'[17]Tabla Impacto'!$F$223,L32)</f>
        <v>0</v>
      </c>
      <c r="N32" s="235" t="str">
        <f>IF(OR(M32='[17]Tabla Impacto'!$C$11,M32='[17]Tabla Impacto'!$D$11),"Leve",IF(OR(M32='[17]Tabla Impacto'!$C$12,M32='[17]Tabla Impacto'!$D$12),"Menor",IF(OR(M32='[17]Tabla Impacto'!$C$13,M32='[17]Tabla Impacto'!$D$13),"Moderado",IF(OR(M32='[17]Tabla Impacto'!$C$14,M32='[17]Tabla Impacto'!$D$14),"Mayor",IF(OR(M32='[17]Tabla Impacto'!$C$15,M32='[17]Tabla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58"/>
      <c r="T32" s="58"/>
      <c r="U32" s="65" t="str">
        <f>+CONCATENATE(R32," ",S32," ",T32)</f>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IFERROR(LOOKUP(LOOKUP(2,1/(AC32:AC38&lt;&gt;""),AC32:AC38),'[17]Opciones Tratamiento'!$I$2:$I$6,'[17]Opciones Tratamiento'!$J$2:$J$6),"")</f>
        <v/>
      </c>
      <c r="AE32" s="26" t="str">
        <f>+AC32</f>
        <v/>
      </c>
      <c r="AF32" s="241" t="str">
        <f>IFERROR(LOOKUP(LOOKUP(2,1/(AG32:AG38&lt;&gt;""),AG32:AG38),'[17]Opciones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29"/>
      <c r="AK32" s="64"/>
      <c r="AL32" s="58"/>
      <c r="AM32" s="64"/>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58"/>
      <c r="S33" s="58"/>
      <c r="T33" s="58"/>
      <c r="U33" s="65" t="str">
        <f>+CONCATENATE(R33," ",S33," ",T33)</f>
        <v xml:space="preserve">  </v>
      </c>
      <c r="V33" s="25" t="str">
        <f t="shared" si="1"/>
        <v/>
      </c>
      <c r="W33" s="62"/>
      <c r="X33" s="62"/>
      <c r="Y33" s="26" t="str">
        <f t="shared" ref="Y33" si="19">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20">+AC33</f>
        <v/>
      </c>
      <c r="AF33" s="241"/>
      <c r="AG33" s="28" t="str">
        <f>IFERROR(IF(AND(V32="Impacto",V33="Impacto"),(AG32-(+AG32*Y33)),IF(V33="Impacto",(O32-(+O32*Y33)),IF(V33="Probabilidad",AG32,""))),"")</f>
        <v/>
      </c>
      <c r="AH33" s="223"/>
      <c r="AI33" s="225"/>
      <c r="AJ33" s="29"/>
      <c r="AK33" s="64"/>
      <c r="AL33" s="58"/>
      <c r="AM33" s="64"/>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58"/>
      <c r="S34" s="58"/>
      <c r="T34" s="58"/>
      <c r="U34" s="65" t="str">
        <f t="shared" ref="U34:U38" si="21">+CONCATENATE(R34," ",S34," ",T34)</f>
        <v xml:space="preserve">  </v>
      </c>
      <c r="V34" s="25" t="str">
        <f t="shared" si="1"/>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2">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29"/>
      <c r="AK34" s="64"/>
      <c r="AL34" s="58"/>
      <c r="AM34" s="64"/>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58"/>
      <c r="S35" s="58"/>
      <c r="T35" s="58"/>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64"/>
      <c r="AL35" s="58"/>
      <c r="AM35" s="64"/>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58"/>
      <c r="S36" s="58"/>
      <c r="T36" s="58"/>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58"/>
      <c r="S37" s="58"/>
      <c r="T37" s="58"/>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58"/>
      <c r="S38" s="58"/>
      <c r="T38" s="58"/>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IF(NOT(ISERROR(MATCH(L39,'[17]Tabla Impacto'!$B$221:$B$223,0))),'[17]Tabla Impacto'!$F$223,L39)</f>
        <v>0</v>
      </c>
      <c r="N39" s="235" t="str">
        <f>IF(OR(M39='[17]Tabla Impacto'!$C$11,M39='[17]Tabla Impacto'!$D$11),"Leve",IF(OR(M39='[17]Tabla Impacto'!$C$12,M39='[17]Tabla Impacto'!$D$12),"Menor",IF(OR(M39='[17]Tabla Impacto'!$C$13,M39='[17]Tabla Impacto'!$D$13),"Moderado",IF(OR(M39='[17]Tabla Impacto'!$C$14,M39='[17]Tabla Impacto'!$D$14),"Mayor",IF(OR(M39='[17]Tabla Impacto'!$C$15,M39='[17]Tabla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58"/>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IFERROR(LOOKUP(LOOKUP(2,1/(AC39:AC45&lt;&gt;""),AC39:AC45),'[17]Opciones Tratamiento'!$I$2:$I$6,'[17]Opciones Tratamiento'!$J$2:$J$6),"")</f>
        <v/>
      </c>
      <c r="AE39" s="26" t="str">
        <f>+AC39</f>
        <v/>
      </c>
      <c r="AF39" s="241" t="str">
        <f>IFERROR(LOOKUP(LOOKUP(2,1/(AG39:AG45&lt;&gt;""),AG39:AG45),'[17]Opciones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64"/>
      <c r="AL39" s="58"/>
      <c r="AM39" s="64"/>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58"/>
      <c r="S40" s="58"/>
      <c r="T40" s="58"/>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64"/>
      <c r="AL40" s="58"/>
      <c r="AM40" s="64"/>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58"/>
      <c r="S41" s="58"/>
      <c r="T41" s="58"/>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64"/>
      <c r="AL41" s="58"/>
      <c r="AM41" s="64"/>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58"/>
      <c r="S42" s="58"/>
      <c r="T42" s="58"/>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58"/>
      <c r="S43" s="58"/>
      <c r="T43" s="58"/>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58"/>
      <c r="S44" s="58"/>
      <c r="T44" s="58"/>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58"/>
      <c r="S45" s="58"/>
      <c r="T45" s="58"/>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IF(NOT(ISERROR(MATCH(L46,'[17]Tabla Impacto'!$B$221:$B$223,0))),'[17]Tabla Impacto'!$F$223,L46)</f>
        <v>0</v>
      </c>
      <c r="N46" s="235" t="str">
        <f>IF(OR(M46='[17]Tabla Impacto'!$C$11,M46='[17]Tabla Impacto'!$D$11),"Leve",IF(OR(M46='[17]Tabla Impacto'!$C$12,M46='[17]Tabla Impacto'!$D$12),"Menor",IF(OR(M46='[17]Tabla Impacto'!$C$13,M46='[17]Tabla Impacto'!$D$13),"Moderado",IF(OR(M46='[17]Tabla Impacto'!$C$14,M46='[17]Tabla Impacto'!$D$14),"Mayor",IF(OR(M46='[17]Tabla Impacto'!$C$15,M46='[17]Tabla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58"/>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IFERROR(LOOKUP(LOOKUP(2,1/(AC46:AC52&lt;&gt;""),AC46:AC52),'[17]Opciones Tratamiento'!$I$2:$I$6,'[17]Opciones Tratamiento'!$J$2:$J$6),"")</f>
        <v/>
      </c>
      <c r="AE46" s="26" t="str">
        <f>+AC46</f>
        <v/>
      </c>
      <c r="AF46" s="241" t="str">
        <f>IFERROR(LOOKUP(LOOKUP(2,1/(AG46:AG52&lt;&gt;""),AG46:AG52),'[17]Opciones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64"/>
      <c r="AL46" s="58"/>
      <c r="AM46" s="64"/>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58"/>
      <c r="S47" s="58"/>
      <c r="T47" s="58"/>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64"/>
      <c r="AL47" s="58"/>
      <c r="AM47" s="64"/>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58"/>
      <c r="S48" s="58"/>
      <c r="T48" s="58"/>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64"/>
      <c r="AL48" s="58"/>
      <c r="AM48" s="64"/>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58"/>
      <c r="S49" s="58"/>
      <c r="T49" s="58"/>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58"/>
      <c r="S50" s="58"/>
      <c r="T50" s="58"/>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58"/>
      <c r="S51" s="58"/>
      <c r="T51" s="58"/>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58"/>
      <c r="S52" s="58"/>
      <c r="T52" s="58"/>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IF(NOT(ISERROR(MATCH(L53,'[17]Tabla Impacto'!$B$221:$B$223,0))),'[17]Tabla Impacto'!$F$223,L53)</f>
        <v>0</v>
      </c>
      <c r="N53" s="235" t="str">
        <f>IF(OR(M53='[17]Tabla Impacto'!$C$11,M53='[17]Tabla Impacto'!$D$11),"Leve",IF(OR(M53='[17]Tabla Impacto'!$C$12,M53='[17]Tabla Impacto'!$D$12),"Menor",IF(OR(M53='[17]Tabla Impacto'!$C$13,M53='[17]Tabla Impacto'!$D$13),"Moderado",IF(OR(M53='[17]Tabla Impacto'!$C$14,M53='[17]Tabla Impacto'!$D$14),"Mayor",IF(OR(M53='[17]Tabla Impacto'!$C$15,M53='[17]Tabla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58"/>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IFERROR(LOOKUP(LOOKUP(2,1/(AC53:AC59&lt;&gt;""),AC53:AC59),'[17]Opciones Tratamiento'!$I$2:$I$6,'[17]Opciones Tratamiento'!$J$2:$J$6),"")</f>
        <v/>
      </c>
      <c r="AE53" s="26" t="str">
        <f>+AC53</f>
        <v/>
      </c>
      <c r="AF53" s="241" t="str">
        <f>IFERROR(LOOKUP(LOOKUP(2,1/(AG53:AG59&lt;&gt;""),AG53:AG59),'[17]Opciones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58"/>
      <c r="S54" s="58"/>
      <c r="T54" s="58"/>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58"/>
      <c r="S55" s="58"/>
      <c r="T55" s="58"/>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58"/>
      <c r="S56" s="58"/>
      <c r="T56" s="58"/>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58"/>
      <c r="S57" s="58"/>
      <c r="T57" s="58"/>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58"/>
      <c r="S58" s="58"/>
      <c r="T58" s="58"/>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58"/>
      <c r="S59" s="58"/>
      <c r="T59" s="58"/>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IF(NOT(ISERROR(MATCH(L60,'[17]Tabla Impacto'!$B$221:$B$223,0))),'[17]Tabla Impacto'!$F$223,L60)</f>
        <v>0</v>
      </c>
      <c r="N60" s="235" t="str">
        <f>IF(OR(M60='[17]Tabla Impacto'!$C$11,M60='[17]Tabla Impacto'!$D$11),"Leve",IF(OR(M60='[17]Tabla Impacto'!$C$12,M60='[17]Tabla Impacto'!$D$12),"Menor",IF(OR(M60='[17]Tabla Impacto'!$C$13,M60='[17]Tabla Impacto'!$D$13),"Moderado",IF(OR(M60='[17]Tabla Impacto'!$C$14,M60='[17]Tabla Impacto'!$D$14),"Mayor",IF(OR(M60='[17]Tabla Impacto'!$C$15,M60='[17]Tabla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58"/>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IFERROR(LOOKUP(LOOKUP(2,1/(AC60:AC66&lt;&gt;""),AC60:AC66),'[17]Opciones Tratamiento'!$I$2:$I$6,'[17]Opciones Tratamiento'!$J$2:$J$6),"")</f>
        <v/>
      </c>
      <c r="AE60" s="26" t="str">
        <f>+AC60</f>
        <v/>
      </c>
      <c r="AF60" s="241" t="str">
        <f>IFERROR(LOOKUP(LOOKUP(2,1/(AG60:AG66&lt;&gt;""),AG60:AG66),'[17]Opciones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58"/>
      <c r="S61" s="58"/>
      <c r="T61" s="58"/>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58"/>
      <c r="S62" s="58"/>
      <c r="T62" s="58"/>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58"/>
      <c r="S63" s="58"/>
      <c r="T63" s="58"/>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58"/>
      <c r="S64" s="58"/>
      <c r="T64" s="58"/>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29"/>
      <c r="AK64" s="64"/>
      <c r="AL64" s="58"/>
      <c r="AM64" s="64"/>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58"/>
      <c r="S65" s="58"/>
      <c r="T65" s="58"/>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x14ac:dyDescent="0.25">
      <c r="A66" s="246"/>
      <c r="B66" s="210"/>
      <c r="C66" s="248"/>
      <c r="D66" s="250"/>
      <c r="E66" s="250"/>
      <c r="F66" s="250"/>
      <c r="G66" s="252"/>
      <c r="H66" s="250"/>
      <c r="I66" s="254"/>
      <c r="J66" s="260"/>
      <c r="K66" s="270"/>
      <c r="L66" s="272"/>
      <c r="M66" s="272"/>
      <c r="N66" s="260"/>
      <c r="O66" s="270"/>
      <c r="P66" s="262"/>
      <c r="Q66" s="64"/>
      <c r="R66" s="71"/>
      <c r="S66" s="71"/>
      <c r="T66" s="71"/>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IF(NOT(ISERROR(MATCH(L67,'[17]Tabla Impacto'!$B$221:$B$223,0))),'[17]Tabla Impacto'!$F$223,L67)</f>
        <v>0</v>
      </c>
      <c r="N67" s="235" t="str">
        <f>IF(OR(M67='[17]Tabla Impacto'!$C$11,M67='[17]Tabla Impacto'!$D$11),"Leve",IF(OR(M67='[17]Tabla Impacto'!$C$12,M67='[17]Tabla Impacto'!$D$12),"Menor",IF(OR(M67='[17]Tabla Impacto'!$C$13,M67='[17]Tabla Impacto'!$D$13),"Moderado",IF(OR(M67='[17]Tabla Impacto'!$C$14,M67='[17]Tabla Impacto'!$D$14),"Mayor",IF(OR(M67='[17]Tabla Impacto'!$C$15,M67='[17]Tabla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58"/>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IFERROR(LOOKUP(LOOKUP(2,1/(AC67:AC73&lt;&gt;""),AC67:AC73),'[17]Opciones Tratamiento'!$I$2:$I$6,'[17]Opciones Tratamiento'!$J$2:$J$6),"")</f>
        <v/>
      </c>
      <c r="AE67" s="26" t="str">
        <f>+AC67</f>
        <v/>
      </c>
      <c r="AF67" s="241" t="str">
        <f>IFERROR(LOOKUP(LOOKUP(2,1/(AG67:AG73&lt;&gt;""),AG67:AG73),'[17]Opciones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58"/>
      <c r="S68" s="58"/>
      <c r="T68" s="58"/>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58"/>
      <c r="S69" s="58"/>
      <c r="T69" s="58"/>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58"/>
      <c r="S70" s="58"/>
      <c r="T70" s="58"/>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58"/>
      <c r="S71" s="58"/>
      <c r="T71" s="58"/>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29"/>
      <c r="AK71" s="64"/>
      <c r="AL71" s="58"/>
      <c r="AM71" s="64"/>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58"/>
      <c r="S72" s="58"/>
      <c r="T72" s="58"/>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x14ac:dyDescent="0.25">
      <c r="A73" s="246"/>
      <c r="B73" s="210"/>
      <c r="C73" s="248"/>
      <c r="D73" s="250"/>
      <c r="E73" s="250"/>
      <c r="F73" s="250"/>
      <c r="G73" s="252"/>
      <c r="H73" s="250"/>
      <c r="I73" s="254"/>
      <c r="J73" s="260"/>
      <c r="K73" s="270"/>
      <c r="L73" s="272"/>
      <c r="M73" s="272"/>
      <c r="N73" s="260"/>
      <c r="O73" s="270"/>
      <c r="P73" s="262"/>
      <c r="Q73" s="64"/>
      <c r="R73" s="71"/>
      <c r="S73" s="71"/>
      <c r="T73" s="71"/>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IF(NOT(ISERROR(MATCH(L74,'[17]Tabla Impacto'!$B$221:$B$223,0))),'[17]Tabla Impacto'!$F$223,L74)</f>
        <v>0</v>
      </c>
      <c r="N74" s="235" t="str">
        <f>IF(OR(M74='[17]Tabla Impacto'!$C$11,M74='[17]Tabla Impacto'!$D$11),"Leve",IF(OR(M74='[17]Tabla Impacto'!$C$12,M74='[17]Tabla Impacto'!$D$12),"Menor",IF(OR(M74='[17]Tabla Impacto'!$C$13,M74='[17]Tabla Impacto'!$D$13),"Moderado",IF(OR(M74='[17]Tabla Impacto'!$C$14,M74='[17]Tabla Impacto'!$D$14),"Mayor",IF(OR(M74='[17]Tabla Impacto'!$C$15,M74='[17]Tabla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58"/>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IFERROR(LOOKUP(LOOKUP(2,1/(AC74:AC80&lt;&gt;""),AC74:AC80),'[17]Opciones Tratamiento'!$I$2:$I$6,'[17]Opciones Tratamiento'!$J$2:$J$6),"")</f>
        <v/>
      </c>
      <c r="AE74" s="26" t="str">
        <f>+AC74</f>
        <v/>
      </c>
      <c r="AF74" s="241" t="str">
        <f>IFERROR(LOOKUP(LOOKUP(2,1/(AG74:AG80&lt;&gt;""),AG74:AG80),'[17]Opciones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58"/>
      <c r="S75" s="58"/>
      <c r="T75" s="58"/>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64"/>
      <c r="AL75" s="58"/>
      <c r="AM75" s="64"/>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58"/>
      <c r="S76" s="58"/>
      <c r="T76" s="58"/>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58"/>
      <c r="S77" s="58"/>
      <c r="T77" s="58"/>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64"/>
      <c r="AL77" s="58"/>
      <c r="AM77" s="64"/>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58"/>
      <c r="S78" s="58"/>
      <c r="T78" s="58"/>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29"/>
      <c r="AK78" s="64"/>
      <c r="AL78" s="58"/>
      <c r="AM78" s="64"/>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58"/>
      <c r="S79" s="58"/>
      <c r="T79" s="58"/>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29"/>
      <c r="AK79" s="64"/>
      <c r="AL79" s="58"/>
      <c r="AM79" s="64"/>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2.25" customHeight="1" thickBot="1" x14ac:dyDescent="0.3">
      <c r="A80" s="246"/>
      <c r="B80" s="211"/>
      <c r="C80" s="248"/>
      <c r="D80" s="250"/>
      <c r="E80" s="250"/>
      <c r="F80" s="250"/>
      <c r="G80" s="252"/>
      <c r="H80" s="250"/>
      <c r="I80" s="254"/>
      <c r="J80" s="260"/>
      <c r="K80" s="270"/>
      <c r="L80" s="272"/>
      <c r="M80" s="272"/>
      <c r="N80" s="260"/>
      <c r="O80" s="270"/>
      <c r="P80" s="262"/>
      <c r="Q80" s="73"/>
      <c r="R80" s="71"/>
      <c r="S80" s="71"/>
      <c r="T80" s="71"/>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ZXftf++1uVkSGu2NweZ666FhdovNVvsTcDcGsj33rBOZOjzgaqYXd4q/XWY9dGGIs/GqaNSQPsKQ3VVSdyl1aQ==" saltValue="P3p4bBYYN1lbxXE43AtAGg==" spinCount="100000" sheet="1" objects="1" scenarios="1"/>
  <mergeCells count="269">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D46:D52"/>
    <mergeCell ref="E46:E52"/>
    <mergeCell ref="F46:F52"/>
    <mergeCell ref="G46:G52"/>
    <mergeCell ref="AD39:AD45"/>
    <mergeCell ref="AF39:AF45"/>
    <mergeCell ref="AH39:AH45"/>
    <mergeCell ref="AI39:AI45"/>
    <mergeCell ref="AO39:AO45"/>
    <mergeCell ref="AI46:AI52"/>
    <mergeCell ref="AO46:AO52"/>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A60:A66"/>
    <mergeCell ref="C60:C66"/>
    <mergeCell ref="D60:D66"/>
    <mergeCell ref="E60:E66"/>
    <mergeCell ref="F60:F66"/>
    <mergeCell ref="G60:G66"/>
    <mergeCell ref="H60:H66"/>
    <mergeCell ref="I60:I66"/>
    <mergeCell ref="O53:O59"/>
    <mergeCell ref="P53:P59"/>
    <mergeCell ref="AD53:AD59"/>
    <mergeCell ref="AF53:AF59"/>
    <mergeCell ref="AH53:AH59"/>
    <mergeCell ref="AI53:AI59"/>
    <mergeCell ref="I53:I59"/>
    <mergeCell ref="J53:J59"/>
    <mergeCell ref="K53:K59"/>
    <mergeCell ref="L53:L59"/>
    <mergeCell ref="M53:M59"/>
    <mergeCell ref="N53:N59"/>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AH67:AH73"/>
    <mergeCell ref="AI67:AI73"/>
    <mergeCell ref="AO67:AO73"/>
    <mergeCell ref="AP67:AR73"/>
    <mergeCell ref="K67:K73"/>
    <mergeCell ref="L67:L73"/>
    <mergeCell ref="M67:M73"/>
    <mergeCell ref="N67:N73"/>
    <mergeCell ref="O67:O73"/>
    <mergeCell ref="P67:P73"/>
    <mergeCell ref="H74:H80"/>
    <mergeCell ref="I74:I80"/>
    <mergeCell ref="J74:J80"/>
    <mergeCell ref="K74:K80"/>
    <mergeCell ref="L74:L80"/>
    <mergeCell ref="M74:M80"/>
    <mergeCell ref="A74:A80"/>
    <mergeCell ref="C74:C80"/>
    <mergeCell ref="D74:D80"/>
    <mergeCell ref="E74:E80"/>
    <mergeCell ref="F74:F80"/>
    <mergeCell ref="G74:G80"/>
    <mergeCell ref="AI74:AI80"/>
    <mergeCell ref="AO74:AO80"/>
    <mergeCell ref="AP74:AR80"/>
    <mergeCell ref="N74:N80"/>
    <mergeCell ref="O74:O80"/>
    <mergeCell ref="P74:P80"/>
    <mergeCell ref="AD74:AD80"/>
    <mergeCell ref="AF74:AF80"/>
    <mergeCell ref="AH74:AH80"/>
  </mergeCells>
  <conditionalFormatting sqref="J11">
    <cfRule type="cellIs" dxfId="869" priority="281" operator="equal">
      <formula>"Muy Alta"</formula>
    </cfRule>
    <cfRule type="cellIs" dxfId="868" priority="282" operator="equal">
      <formula>"Alta"</formula>
    </cfRule>
    <cfRule type="cellIs" dxfId="867" priority="283" operator="equal">
      <formula>"Media"</formula>
    </cfRule>
    <cfRule type="cellIs" dxfId="866" priority="284" operator="equal">
      <formula>"Baja"</formula>
    </cfRule>
    <cfRule type="cellIs" dxfId="865" priority="285" operator="equal">
      <formula>"Muy Baja"</formula>
    </cfRule>
  </conditionalFormatting>
  <conditionalFormatting sqref="J18">
    <cfRule type="cellIs" dxfId="864" priority="252" operator="equal">
      <formula>"Muy Alta"</formula>
    </cfRule>
    <cfRule type="cellIs" dxfId="863" priority="253" operator="equal">
      <formula>"Alta"</formula>
    </cfRule>
    <cfRule type="cellIs" dxfId="862" priority="254" operator="equal">
      <formula>"Media"</formula>
    </cfRule>
    <cfRule type="cellIs" dxfId="861" priority="255" operator="equal">
      <formula>"Baja"</formula>
    </cfRule>
    <cfRule type="cellIs" dxfId="860" priority="256" operator="equal">
      <formula>"Muy Baja"</formula>
    </cfRule>
  </conditionalFormatting>
  <conditionalFormatting sqref="J25">
    <cfRule type="cellIs" dxfId="859" priority="223" operator="equal">
      <formula>"Muy Alta"</formula>
    </cfRule>
    <cfRule type="cellIs" dxfId="858" priority="224" operator="equal">
      <formula>"Alta"</formula>
    </cfRule>
    <cfRule type="cellIs" dxfId="857" priority="225" operator="equal">
      <formula>"Media"</formula>
    </cfRule>
    <cfRule type="cellIs" dxfId="856" priority="226" operator="equal">
      <formula>"Baja"</formula>
    </cfRule>
    <cfRule type="cellIs" dxfId="855" priority="227" operator="equal">
      <formula>"Muy Baja"</formula>
    </cfRule>
  </conditionalFormatting>
  <conditionalFormatting sqref="J32">
    <cfRule type="cellIs" dxfId="854" priority="194" operator="equal">
      <formula>"Muy Alta"</formula>
    </cfRule>
    <cfRule type="cellIs" dxfId="853" priority="195" operator="equal">
      <formula>"Alta"</formula>
    </cfRule>
    <cfRule type="cellIs" dxfId="852" priority="196" operator="equal">
      <formula>"Media"</formula>
    </cfRule>
    <cfRule type="cellIs" dxfId="851" priority="197" operator="equal">
      <formula>"Baja"</formula>
    </cfRule>
    <cfRule type="cellIs" dxfId="850" priority="198" operator="equal">
      <formula>"Muy Baja"</formula>
    </cfRule>
  </conditionalFormatting>
  <conditionalFormatting sqref="J39">
    <cfRule type="cellIs" dxfId="849" priority="165" operator="equal">
      <formula>"Muy Alta"</formula>
    </cfRule>
    <cfRule type="cellIs" dxfId="848" priority="166" operator="equal">
      <formula>"Alta"</formula>
    </cfRule>
    <cfRule type="cellIs" dxfId="847" priority="167" operator="equal">
      <formula>"Media"</formula>
    </cfRule>
    <cfRule type="cellIs" dxfId="846" priority="168" operator="equal">
      <formula>"Baja"</formula>
    </cfRule>
    <cfRule type="cellIs" dxfId="845" priority="169" operator="equal">
      <formula>"Muy Baja"</formula>
    </cfRule>
  </conditionalFormatting>
  <conditionalFormatting sqref="J46">
    <cfRule type="cellIs" dxfId="844" priority="136" operator="equal">
      <formula>"Muy Alta"</formula>
    </cfRule>
    <cfRule type="cellIs" dxfId="843" priority="137" operator="equal">
      <formula>"Alta"</formula>
    </cfRule>
    <cfRule type="cellIs" dxfId="842" priority="138" operator="equal">
      <formula>"Media"</formula>
    </cfRule>
    <cfRule type="cellIs" dxfId="841" priority="139" operator="equal">
      <formula>"Baja"</formula>
    </cfRule>
    <cfRule type="cellIs" dxfId="840" priority="140" operator="equal">
      <formula>"Muy Baja"</formula>
    </cfRule>
  </conditionalFormatting>
  <conditionalFormatting sqref="J53">
    <cfRule type="cellIs" dxfId="839" priority="107" operator="equal">
      <formula>"Muy Alta"</formula>
    </cfRule>
    <cfRule type="cellIs" dxfId="838" priority="108" operator="equal">
      <formula>"Alta"</formula>
    </cfRule>
    <cfRule type="cellIs" dxfId="837" priority="109" operator="equal">
      <formula>"Media"</formula>
    </cfRule>
    <cfRule type="cellIs" dxfId="836" priority="110" operator="equal">
      <formula>"Baja"</formula>
    </cfRule>
    <cfRule type="cellIs" dxfId="835" priority="111" operator="equal">
      <formula>"Muy Baja"</formula>
    </cfRule>
  </conditionalFormatting>
  <conditionalFormatting sqref="J60">
    <cfRule type="cellIs" dxfId="834" priority="78" operator="equal">
      <formula>"Muy Alta"</formula>
    </cfRule>
    <cfRule type="cellIs" dxfId="833" priority="79" operator="equal">
      <formula>"Alta"</formula>
    </cfRule>
    <cfRule type="cellIs" dxfId="832" priority="80" operator="equal">
      <formula>"Media"</formula>
    </cfRule>
    <cfRule type="cellIs" dxfId="831" priority="81" operator="equal">
      <formula>"Baja"</formula>
    </cfRule>
    <cfRule type="cellIs" dxfId="830" priority="82" operator="equal">
      <formula>"Muy Baja"</formula>
    </cfRule>
  </conditionalFormatting>
  <conditionalFormatting sqref="M11">
    <cfRule type="containsText" dxfId="829" priority="262" operator="containsText" text="❌">
      <formula>NOT(ISERROR(SEARCH("❌",M11)))</formula>
    </cfRule>
  </conditionalFormatting>
  <conditionalFormatting sqref="M18">
    <cfRule type="containsText" dxfId="828" priority="233" operator="containsText" text="❌">
      <formula>NOT(ISERROR(SEARCH("❌",M18)))</formula>
    </cfRule>
  </conditionalFormatting>
  <conditionalFormatting sqref="M25">
    <cfRule type="containsText" dxfId="827" priority="204" operator="containsText" text="❌">
      <formula>NOT(ISERROR(SEARCH("❌",M25)))</formula>
    </cfRule>
  </conditionalFormatting>
  <conditionalFormatting sqref="M32">
    <cfRule type="containsText" dxfId="826" priority="175" operator="containsText" text="❌">
      <formula>NOT(ISERROR(SEARCH("❌",M32)))</formula>
    </cfRule>
  </conditionalFormatting>
  <conditionalFormatting sqref="M39">
    <cfRule type="containsText" dxfId="825" priority="146" operator="containsText" text="❌">
      <formula>NOT(ISERROR(SEARCH("❌",M39)))</formula>
    </cfRule>
  </conditionalFormatting>
  <conditionalFormatting sqref="M46">
    <cfRule type="containsText" dxfId="824" priority="117" operator="containsText" text="❌">
      <formula>NOT(ISERROR(SEARCH("❌",M46)))</formula>
    </cfRule>
  </conditionalFormatting>
  <conditionalFormatting sqref="M53">
    <cfRule type="containsText" dxfId="823" priority="88" operator="containsText" text="❌">
      <formula>NOT(ISERROR(SEARCH("❌",M53)))</formula>
    </cfRule>
  </conditionalFormatting>
  <conditionalFormatting sqref="M60">
    <cfRule type="containsText" dxfId="822" priority="59" operator="containsText" text="❌">
      <formula>NOT(ISERROR(SEARCH("❌",M60)))</formula>
    </cfRule>
  </conditionalFormatting>
  <conditionalFormatting sqref="N11">
    <cfRule type="cellIs" dxfId="821" priority="286" operator="equal">
      <formula>"Catastrófico"</formula>
    </cfRule>
    <cfRule type="cellIs" dxfId="820" priority="287" operator="equal">
      <formula>"Mayor"</formula>
    </cfRule>
    <cfRule type="cellIs" dxfId="819" priority="288" operator="equal">
      <formula>"Moderado"</formula>
    </cfRule>
    <cfRule type="cellIs" dxfId="818" priority="289" operator="equal">
      <formula>"Menor"</formula>
    </cfRule>
    <cfRule type="cellIs" dxfId="817" priority="290" operator="equal">
      <formula>"Leve"</formula>
    </cfRule>
  </conditionalFormatting>
  <conditionalFormatting sqref="N18">
    <cfRule type="cellIs" dxfId="816" priority="257" operator="equal">
      <formula>"Catastrófico"</formula>
    </cfRule>
    <cfRule type="cellIs" dxfId="815" priority="258" operator="equal">
      <formula>"Mayor"</formula>
    </cfRule>
    <cfRule type="cellIs" dxfId="814" priority="259" operator="equal">
      <formula>"Moderado"</formula>
    </cfRule>
    <cfRule type="cellIs" dxfId="813" priority="260" operator="equal">
      <formula>"Menor"</formula>
    </cfRule>
    <cfRule type="cellIs" dxfId="812" priority="261" operator="equal">
      <formula>"Leve"</formula>
    </cfRule>
  </conditionalFormatting>
  <conditionalFormatting sqref="N25">
    <cfRule type="cellIs" dxfId="811" priority="228" operator="equal">
      <formula>"Catastrófico"</formula>
    </cfRule>
    <cfRule type="cellIs" dxfId="810" priority="229" operator="equal">
      <formula>"Mayor"</formula>
    </cfRule>
    <cfRule type="cellIs" dxfId="809" priority="230" operator="equal">
      <formula>"Moderado"</formula>
    </cfRule>
    <cfRule type="cellIs" dxfId="808" priority="231" operator="equal">
      <formula>"Menor"</formula>
    </cfRule>
    <cfRule type="cellIs" dxfId="807" priority="232" operator="equal">
      <formula>"Leve"</formula>
    </cfRule>
  </conditionalFormatting>
  <conditionalFormatting sqref="N32">
    <cfRule type="cellIs" dxfId="806" priority="199" operator="equal">
      <formula>"Catastrófico"</formula>
    </cfRule>
    <cfRule type="cellIs" dxfId="805" priority="200" operator="equal">
      <formula>"Mayor"</formula>
    </cfRule>
    <cfRule type="cellIs" dxfId="804" priority="201" operator="equal">
      <formula>"Moderado"</formula>
    </cfRule>
    <cfRule type="cellIs" dxfId="803" priority="202" operator="equal">
      <formula>"Menor"</formula>
    </cfRule>
    <cfRule type="cellIs" dxfId="802" priority="203" operator="equal">
      <formula>"Leve"</formula>
    </cfRule>
  </conditionalFormatting>
  <conditionalFormatting sqref="N39">
    <cfRule type="cellIs" dxfId="801" priority="170" operator="equal">
      <formula>"Catastrófico"</formula>
    </cfRule>
    <cfRule type="cellIs" dxfId="800" priority="171" operator="equal">
      <formula>"Mayor"</formula>
    </cfRule>
    <cfRule type="cellIs" dxfId="799" priority="172" operator="equal">
      <formula>"Moderado"</formula>
    </cfRule>
    <cfRule type="cellIs" dxfId="798" priority="173" operator="equal">
      <formula>"Menor"</formula>
    </cfRule>
    <cfRule type="cellIs" dxfId="797" priority="174" operator="equal">
      <formula>"Leve"</formula>
    </cfRule>
  </conditionalFormatting>
  <conditionalFormatting sqref="N46">
    <cfRule type="cellIs" dxfId="796" priority="141" operator="equal">
      <formula>"Catastrófico"</formula>
    </cfRule>
    <cfRule type="cellIs" dxfId="795" priority="142" operator="equal">
      <formula>"Mayor"</formula>
    </cfRule>
    <cfRule type="cellIs" dxfId="794" priority="143" operator="equal">
      <formula>"Moderado"</formula>
    </cfRule>
    <cfRule type="cellIs" dxfId="793" priority="144" operator="equal">
      <formula>"Menor"</formula>
    </cfRule>
    <cfRule type="cellIs" dxfId="792" priority="145" operator="equal">
      <formula>"Leve"</formula>
    </cfRule>
  </conditionalFormatting>
  <conditionalFormatting sqref="N53">
    <cfRule type="cellIs" dxfId="791" priority="112" operator="equal">
      <formula>"Catastrófico"</formula>
    </cfRule>
    <cfRule type="cellIs" dxfId="790" priority="113" operator="equal">
      <formula>"Mayor"</formula>
    </cfRule>
    <cfRule type="cellIs" dxfId="789" priority="114" operator="equal">
      <formula>"Moderado"</formula>
    </cfRule>
    <cfRule type="cellIs" dxfId="788" priority="115" operator="equal">
      <formula>"Menor"</formula>
    </cfRule>
    <cfRule type="cellIs" dxfId="787" priority="116" operator="equal">
      <formula>"Leve"</formula>
    </cfRule>
  </conditionalFormatting>
  <conditionalFormatting sqref="N60">
    <cfRule type="cellIs" dxfId="786" priority="83" operator="equal">
      <formula>"Catastrófico"</formula>
    </cfRule>
    <cfRule type="cellIs" dxfId="785" priority="84" operator="equal">
      <formula>"Mayor"</formula>
    </cfRule>
    <cfRule type="cellIs" dxfId="784" priority="85" operator="equal">
      <formula>"Moderado"</formula>
    </cfRule>
    <cfRule type="cellIs" dxfId="783" priority="86" operator="equal">
      <formula>"Menor"</formula>
    </cfRule>
    <cfRule type="cellIs" dxfId="782" priority="87" operator="equal">
      <formula>"Leve"</formula>
    </cfRule>
  </conditionalFormatting>
  <conditionalFormatting sqref="P11">
    <cfRule type="cellIs" dxfId="781" priority="277" operator="equal">
      <formula>"Extremo"</formula>
    </cfRule>
    <cfRule type="cellIs" dxfId="780" priority="278" operator="equal">
      <formula>"Alto"</formula>
    </cfRule>
    <cfRule type="cellIs" dxfId="779" priority="279" operator="equal">
      <formula>"Moderado"</formula>
    </cfRule>
    <cfRule type="cellIs" dxfId="778" priority="280" operator="equal">
      <formula>"Bajo"</formula>
    </cfRule>
  </conditionalFormatting>
  <conditionalFormatting sqref="P18">
    <cfRule type="cellIs" dxfId="777" priority="248" operator="equal">
      <formula>"Extremo"</formula>
    </cfRule>
    <cfRule type="cellIs" dxfId="776" priority="249" operator="equal">
      <formula>"Alto"</formula>
    </cfRule>
    <cfRule type="cellIs" dxfId="775" priority="250" operator="equal">
      <formula>"Moderado"</formula>
    </cfRule>
    <cfRule type="cellIs" dxfId="774" priority="251" operator="equal">
      <formula>"Bajo"</formula>
    </cfRule>
  </conditionalFormatting>
  <conditionalFormatting sqref="P25">
    <cfRule type="cellIs" dxfId="773" priority="219" operator="equal">
      <formula>"Extremo"</formula>
    </cfRule>
    <cfRule type="cellIs" dxfId="772" priority="220" operator="equal">
      <formula>"Alto"</formula>
    </cfRule>
    <cfRule type="cellIs" dxfId="771" priority="221" operator="equal">
      <formula>"Moderado"</formula>
    </cfRule>
    <cfRule type="cellIs" dxfId="770" priority="222" operator="equal">
      <formula>"Bajo"</formula>
    </cfRule>
  </conditionalFormatting>
  <conditionalFormatting sqref="P32">
    <cfRule type="cellIs" dxfId="769" priority="190" operator="equal">
      <formula>"Extremo"</formula>
    </cfRule>
    <cfRule type="cellIs" dxfId="768" priority="191" operator="equal">
      <formula>"Alto"</formula>
    </cfRule>
    <cfRule type="cellIs" dxfId="767" priority="192" operator="equal">
      <formula>"Moderado"</formula>
    </cfRule>
    <cfRule type="cellIs" dxfId="766" priority="193" operator="equal">
      <formula>"Bajo"</formula>
    </cfRule>
  </conditionalFormatting>
  <conditionalFormatting sqref="P39">
    <cfRule type="cellIs" dxfId="765" priority="161" operator="equal">
      <formula>"Extremo"</formula>
    </cfRule>
    <cfRule type="cellIs" dxfId="764" priority="162" operator="equal">
      <formula>"Alto"</formula>
    </cfRule>
    <cfRule type="cellIs" dxfId="763" priority="163" operator="equal">
      <formula>"Moderado"</formula>
    </cfRule>
    <cfRule type="cellIs" dxfId="762" priority="164" operator="equal">
      <formula>"Bajo"</formula>
    </cfRule>
  </conditionalFormatting>
  <conditionalFormatting sqref="P46">
    <cfRule type="cellIs" dxfId="761" priority="132" operator="equal">
      <formula>"Extremo"</formula>
    </cfRule>
    <cfRule type="cellIs" dxfId="760" priority="133" operator="equal">
      <formula>"Alto"</formula>
    </cfRule>
    <cfRule type="cellIs" dxfId="759" priority="134" operator="equal">
      <formula>"Moderado"</formula>
    </cfRule>
    <cfRule type="cellIs" dxfId="758" priority="135" operator="equal">
      <formula>"Bajo"</formula>
    </cfRule>
  </conditionalFormatting>
  <conditionalFormatting sqref="P53">
    <cfRule type="cellIs" dxfId="757" priority="103" operator="equal">
      <formula>"Extremo"</formula>
    </cfRule>
    <cfRule type="cellIs" dxfId="756" priority="104" operator="equal">
      <formula>"Alto"</formula>
    </cfRule>
    <cfRule type="cellIs" dxfId="755" priority="105" operator="equal">
      <formula>"Moderado"</formula>
    </cfRule>
    <cfRule type="cellIs" dxfId="754" priority="106" operator="equal">
      <formula>"Bajo"</formula>
    </cfRule>
  </conditionalFormatting>
  <conditionalFormatting sqref="P60">
    <cfRule type="cellIs" dxfId="753" priority="74" operator="equal">
      <formula>"Extremo"</formula>
    </cfRule>
    <cfRule type="cellIs" dxfId="752" priority="75" operator="equal">
      <formula>"Alto"</formula>
    </cfRule>
    <cfRule type="cellIs" dxfId="751" priority="76" operator="equal">
      <formula>"Moderado"</formula>
    </cfRule>
    <cfRule type="cellIs" dxfId="750" priority="77" operator="equal">
      <formula>"Bajo"</formula>
    </cfRule>
  </conditionalFormatting>
  <conditionalFormatting sqref="AD11">
    <cfRule type="cellIs" dxfId="749" priority="272" operator="equal">
      <formula>"Muy Alta"</formula>
    </cfRule>
    <cfRule type="cellIs" dxfId="748" priority="273" operator="equal">
      <formula>"Alta"</formula>
    </cfRule>
    <cfRule type="cellIs" dxfId="747" priority="274" operator="equal">
      <formula>"Media"</formula>
    </cfRule>
    <cfRule type="cellIs" dxfId="746" priority="275" operator="equal">
      <formula>"Baja"</formula>
    </cfRule>
    <cfRule type="cellIs" dxfId="745" priority="276" operator="equal">
      <formula>"Muy Baja"</formula>
    </cfRule>
  </conditionalFormatting>
  <conditionalFormatting sqref="AD18">
    <cfRule type="cellIs" dxfId="744" priority="243" operator="equal">
      <formula>"Muy Alta"</formula>
    </cfRule>
    <cfRule type="cellIs" dxfId="743" priority="244" operator="equal">
      <formula>"Alta"</formula>
    </cfRule>
    <cfRule type="cellIs" dxfId="742" priority="245" operator="equal">
      <formula>"Media"</formula>
    </cfRule>
    <cfRule type="cellIs" dxfId="741" priority="246" operator="equal">
      <formula>"Baja"</formula>
    </cfRule>
    <cfRule type="cellIs" dxfId="740" priority="247" operator="equal">
      <formula>"Muy Baja"</formula>
    </cfRule>
  </conditionalFormatting>
  <conditionalFormatting sqref="AD25">
    <cfRule type="cellIs" dxfId="739" priority="214" operator="equal">
      <formula>"Muy Alta"</formula>
    </cfRule>
    <cfRule type="cellIs" dxfId="738" priority="215" operator="equal">
      <formula>"Alta"</formula>
    </cfRule>
    <cfRule type="cellIs" dxfId="737" priority="216" operator="equal">
      <formula>"Media"</formula>
    </cfRule>
    <cfRule type="cellIs" dxfId="736" priority="217" operator="equal">
      <formula>"Baja"</formula>
    </cfRule>
    <cfRule type="cellIs" dxfId="735" priority="218" operator="equal">
      <formula>"Muy Baja"</formula>
    </cfRule>
  </conditionalFormatting>
  <conditionalFormatting sqref="AD32">
    <cfRule type="cellIs" dxfId="734" priority="185" operator="equal">
      <formula>"Muy Alta"</formula>
    </cfRule>
    <cfRule type="cellIs" dxfId="733" priority="186" operator="equal">
      <formula>"Alta"</formula>
    </cfRule>
    <cfRule type="cellIs" dxfId="732" priority="187" operator="equal">
      <formula>"Media"</formula>
    </cfRule>
    <cfRule type="cellIs" dxfId="731" priority="188" operator="equal">
      <formula>"Baja"</formula>
    </cfRule>
    <cfRule type="cellIs" dxfId="730" priority="189" operator="equal">
      <formula>"Muy Baja"</formula>
    </cfRule>
  </conditionalFormatting>
  <conditionalFormatting sqref="AD39">
    <cfRule type="cellIs" dxfId="729" priority="156" operator="equal">
      <formula>"Muy Alta"</formula>
    </cfRule>
    <cfRule type="cellIs" dxfId="728" priority="157" operator="equal">
      <formula>"Alta"</formula>
    </cfRule>
    <cfRule type="cellIs" dxfId="727" priority="158" operator="equal">
      <formula>"Media"</formula>
    </cfRule>
    <cfRule type="cellIs" dxfId="726" priority="159" operator="equal">
      <formula>"Baja"</formula>
    </cfRule>
    <cfRule type="cellIs" dxfId="725" priority="160" operator="equal">
      <formula>"Muy Baja"</formula>
    </cfRule>
  </conditionalFormatting>
  <conditionalFormatting sqref="AD46">
    <cfRule type="cellIs" dxfId="724" priority="127" operator="equal">
      <formula>"Muy Alta"</formula>
    </cfRule>
    <cfRule type="cellIs" dxfId="723" priority="128" operator="equal">
      <formula>"Alta"</formula>
    </cfRule>
    <cfRule type="cellIs" dxfId="722" priority="129" operator="equal">
      <formula>"Media"</formula>
    </cfRule>
    <cfRule type="cellIs" dxfId="721" priority="130" operator="equal">
      <formula>"Baja"</formula>
    </cfRule>
    <cfRule type="cellIs" dxfId="720" priority="131" operator="equal">
      <formula>"Muy Baja"</formula>
    </cfRule>
  </conditionalFormatting>
  <conditionalFormatting sqref="AD53">
    <cfRule type="cellIs" dxfId="719" priority="98" operator="equal">
      <formula>"Muy Alta"</formula>
    </cfRule>
    <cfRule type="cellIs" dxfId="718" priority="99" operator="equal">
      <formula>"Alta"</formula>
    </cfRule>
    <cfRule type="cellIs" dxfId="717" priority="100" operator="equal">
      <formula>"Media"</formula>
    </cfRule>
    <cfRule type="cellIs" dxfId="716" priority="101" operator="equal">
      <formula>"Baja"</formula>
    </cfRule>
    <cfRule type="cellIs" dxfId="715" priority="102" operator="equal">
      <formula>"Muy Baja"</formula>
    </cfRule>
  </conditionalFormatting>
  <conditionalFormatting sqref="AD60">
    <cfRule type="cellIs" dxfId="714" priority="69" operator="equal">
      <formula>"Muy Alta"</formula>
    </cfRule>
    <cfRule type="cellIs" dxfId="713" priority="70" operator="equal">
      <formula>"Alta"</formula>
    </cfRule>
    <cfRule type="cellIs" dxfId="712" priority="71" operator="equal">
      <formula>"Media"</formula>
    </cfRule>
    <cfRule type="cellIs" dxfId="711" priority="72" operator="equal">
      <formula>"Baja"</formula>
    </cfRule>
    <cfRule type="cellIs" dxfId="710" priority="73" operator="equal">
      <formula>"Muy Baja"</formula>
    </cfRule>
  </conditionalFormatting>
  <conditionalFormatting sqref="AF11">
    <cfRule type="cellIs" dxfId="709" priority="267" operator="equal">
      <formula>"Catastrófico"</formula>
    </cfRule>
    <cfRule type="cellIs" dxfId="708" priority="268" operator="equal">
      <formula>"Mayor"</formula>
    </cfRule>
    <cfRule type="cellIs" dxfId="707" priority="269" operator="equal">
      <formula>"Moderado"</formula>
    </cfRule>
    <cfRule type="cellIs" dxfId="706" priority="270" operator="equal">
      <formula>"Menor"</formula>
    </cfRule>
    <cfRule type="cellIs" dxfId="705" priority="271" operator="equal">
      <formula>"Leve"</formula>
    </cfRule>
  </conditionalFormatting>
  <conditionalFormatting sqref="AF18">
    <cfRule type="cellIs" dxfId="704" priority="238" operator="equal">
      <formula>"Catastrófico"</formula>
    </cfRule>
    <cfRule type="cellIs" dxfId="703" priority="239" operator="equal">
      <formula>"Mayor"</formula>
    </cfRule>
    <cfRule type="cellIs" dxfId="702" priority="240" operator="equal">
      <formula>"Moderado"</formula>
    </cfRule>
    <cfRule type="cellIs" dxfId="701" priority="241" operator="equal">
      <formula>"Menor"</formula>
    </cfRule>
    <cfRule type="cellIs" dxfId="700" priority="242" operator="equal">
      <formula>"Leve"</formula>
    </cfRule>
  </conditionalFormatting>
  <conditionalFormatting sqref="AF25">
    <cfRule type="cellIs" dxfId="699" priority="209" operator="equal">
      <formula>"Catastrófico"</formula>
    </cfRule>
    <cfRule type="cellIs" dxfId="698" priority="210" operator="equal">
      <formula>"Mayor"</formula>
    </cfRule>
    <cfRule type="cellIs" dxfId="697" priority="211" operator="equal">
      <formula>"Moderado"</formula>
    </cfRule>
    <cfRule type="cellIs" dxfId="696" priority="212" operator="equal">
      <formula>"Menor"</formula>
    </cfRule>
    <cfRule type="cellIs" dxfId="695" priority="213" operator="equal">
      <formula>"Leve"</formula>
    </cfRule>
  </conditionalFormatting>
  <conditionalFormatting sqref="AF32">
    <cfRule type="cellIs" dxfId="694" priority="180" operator="equal">
      <formula>"Catastrófico"</formula>
    </cfRule>
    <cfRule type="cellIs" dxfId="693" priority="181" operator="equal">
      <formula>"Mayor"</formula>
    </cfRule>
    <cfRule type="cellIs" dxfId="692" priority="182" operator="equal">
      <formula>"Moderado"</formula>
    </cfRule>
    <cfRule type="cellIs" dxfId="691" priority="183" operator="equal">
      <formula>"Menor"</formula>
    </cfRule>
    <cfRule type="cellIs" dxfId="690" priority="184" operator="equal">
      <formula>"Leve"</formula>
    </cfRule>
  </conditionalFormatting>
  <conditionalFormatting sqref="AF39">
    <cfRule type="cellIs" dxfId="689" priority="151" operator="equal">
      <formula>"Catastrófico"</formula>
    </cfRule>
    <cfRule type="cellIs" dxfId="688" priority="152" operator="equal">
      <formula>"Mayor"</formula>
    </cfRule>
    <cfRule type="cellIs" dxfId="687" priority="153" operator="equal">
      <formula>"Moderado"</formula>
    </cfRule>
    <cfRule type="cellIs" dxfId="686" priority="154" operator="equal">
      <formula>"Menor"</formula>
    </cfRule>
    <cfRule type="cellIs" dxfId="685" priority="155" operator="equal">
      <formula>"Leve"</formula>
    </cfRule>
  </conditionalFormatting>
  <conditionalFormatting sqref="AF46">
    <cfRule type="cellIs" dxfId="684" priority="122" operator="equal">
      <formula>"Catastrófico"</formula>
    </cfRule>
    <cfRule type="cellIs" dxfId="683" priority="123" operator="equal">
      <formula>"Mayor"</formula>
    </cfRule>
    <cfRule type="cellIs" dxfId="682" priority="124" operator="equal">
      <formula>"Moderado"</formula>
    </cfRule>
    <cfRule type="cellIs" dxfId="681" priority="125" operator="equal">
      <formula>"Menor"</formula>
    </cfRule>
    <cfRule type="cellIs" dxfId="680" priority="126" operator="equal">
      <formula>"Leve"</formula>
    </cfRule>
  </conditionalFormatting>
  <conditionalFormatting sqref="AF53">
    <cfRule type="cellIs" dxfId="679" priority="93" operator="equal">
      <formula>"Catastrófico"</formula>
    </cfRule>
    <cfRule type="cellIs" dxfId="678" priority="94" operator="equal">
      <formula>"Mayor"</formula>
    </cfRule>
    <cfRule type="cellIs" dxfId="677" priority="95" operator="equal">
      <formula>"Moderado"</formula>
    </cfRule>
    <cfRule type="cellIs" dxfId="676" priority="96" operator="equal">
      <formula>"Menor"</formula>
    </cfRule>
    <cfRule type="cellIs" dxfId="675" priority="97" operator="equal">
      <formula>"Leve"</formula>
    </cfRule>
  </conditionalFormatting>
  <conditionalFormatting sqref="AF60">
    <cfRule type="cellIs" dxfId="674" priority="64" operator="equal">
      <formula>"Catastrófico"</formula>
    </cfRule>
    <cfRule type="cellIs" dxfId="673" priority="65" operator="equal">
      <formula>"Mayor"</formula>
    </cfRule>
    <cfRule type="cellIs" dxfId="672" priority="66" operator="equal">
      <formula>"Moderado"</formula>
    </cfRule>
    <cfRule type="cellIs" dxfId="671" priority="67" operator="equal">
      <formula>"Menor"</formula>
    </cfRule>
    <cfRule type="cellIs" dxfId="670" priority="68" operator="equal">
      <formula>"Leve"</formula>
    </cfRule>
  </conditionalFormatting>
  <conditionalFormatting sqref="AH11">
    <cfRule type="cellIs" dxfId="669" priority="263" operator="equal">
      <formula>"Extremo"</formula>
    </cfRule>
    <cfRule type="cellIs" dxfId="668" priority="264" operator="equal">
      <formula>"Alto"</formula>
    </cfRule>
    <cfRule type="cellIs" dxfId="667" priority="265" operator="equal">
      <formula>"Moderado"</formula>
    </cfRule>
    <cfRule type="cellIs" dxfId="666" priority="266" operator="equal">
      <formula>"Bajo"</formula>
    </cfRule>
  </conditionalFormatting>
  <conditionalFormatting sqref="AH18">
    <cfRule type="cellIs" dxfId="665" priority="234" operator="equal">
      <formula>"Extremo"</formula>
    </cfRule>
    <cfRule type="cellIs" dxfId="664" priority="235" operator="equal">
      <formula>"Alto"</formula>
    </cfRule>
    <cfRule type="cellIs" dxfId="663" priority="236" operator="equal">
      <formula>"Moderado"</formula>
    </cfRule>
    <cfRule type="cellIs" dxfId="662" priority="237" operator="equal">
      <formula>"Bajo"</formula>
    </cfRule>
  </conditionalFormatting>
  <conditionalFormatting sqref="AH25">
    <cfRule type="cellIs" dxfId="661" priority="205" operator="equal">
      <formula>"Extremo"</formula>
    </cfRule>
    <cfRule type="cellIs" dxfId="660" priority="206" operator="equal">
      <formula>"Alto"</formula>
    </cfRule>
    <cfRule type="cellIs" dxfId="659" priority="207" operator="equal">
      <formula>"Moderado"</formula>
    </cfRule>
    <cfRule type="cellIs" dxfId="658" priority="208" operator="equal">
      <formula>"Bajo"</formula>
    </cfRule>
  </conditionalFormatting>
  <conditionalFormatting sqref="AH32">
    <cfRule type="cellIs" dxfId="657" priority="176" operator="equal">
      <formula>"Extremo"</formula>
    </cfRule>
    <cfRule type="cellIs" dxfId="656" priority="177" operator="equal">
      <formula>"Alto"</formula>
    </cfRule>
    <cfRule type="cellIs" dxfId="655" priority="178" operator="equal">
      <formula>"Moderado"</formula>
    </cfRule>
    <cfRule type="cellIs" dxfId="654" priority="179" operator="equal">
      <formula>"Bajo"</formula>
    </cfRule>
  </conditionalFormatting>
  <conditionalFormatting sqref="AH39">
    <cfRule type="cellIs" dxfId="653" priority="147" operator="equal">
      <formula>"Extremo"</formula>
    </cfRule>
    <cfRule type="cellIs" dxfId="652" priority="148" operator="equal">
      <formula>"Alto"</formula>
    </cfRule>
    <cfRule type="cellIs" dxfId="651" priority="149" operator="equal">
      <formula>"Moderado"</formula>
    </cfRule>
    <cfRule type="cellIs" dxfId="650" priority="150" operator="equal">
      <formula>"Bajo"</formula>
    </cfRule>
  </conditionalFormatting>
  <conditionalFormatting sqref="AH46">
    <cfRule type="cellIs" dxfId="649" priority="118" operator="equal">
      <formula>"Extremo"</formula>
    </cfRule>
    <cfRule type="cellIs" dxfId="648" priority="119" operator="equal">
      <formula>"Alto"</formula>
    </cfRule>
    <cfRule type="cellIs" dxfId="647" priority="120" operator="equal">
      <formula>"Moderado"</formula>
    </cfRule>
    <cfRule type="cellIs" dxfId="646" priority="121" operator="equal">
      <formula>"Bajo"</formula>
    </cfRule>
  </conditionalFormatting>
  <conditionalFormatting sqref="AH53">
    <cfRule type="cellIs" dxfId="645" priority="89" operator="equal">
      <formula>"Extremo"</formula>
    </cfRule>
    <cfRule type="cellIs" dxfId="644" priority="90" operator="equal">
      <formula>"Alto"</formula>
    </cfRule>
    <cfRule type="cellIs" dxfId="643" priority="91" operator="equal">
      <formula>"Moderado"</formula>
    </cfRule>
    <cfRule type="cellIs" dxfId="642" priority="92" operator="equal">
      <formula>"Bajo"</formula>
    </cfRule>
  </conditionalFormatting>
  <conditionalFormatting sqref="AH60">
    <cfRule type="cellIs" dxfId="641" priority="60" operator="equal">
      <formula>"Extremo"</formula>
    </cfRule>
    <cfRule type="cellIs" dxfId="640" priority="61" operator="equal">
      <formula>"Alto"</formula>
    </cfRule>
    <cfRule type="cellIs" dxfId="639" priority="62" operator="equal">
      <formula>"Moderado"</formula>
    </cfRule>
    <cfRule type="cellIs" dxfId="638" priority="63" operator="equal">
      <formula>"Bajo"</formula>
    </cfRule>
  </conditionalFormatting>
  <conditionalFormatting sqref="J67">
    <cfRule type="cellIs" dxfId="637" priority="49" operator="equal">
      <formula>"Muy Alta"</formula>
    </cfRule>
    <cfRule type="cellIs" dxfId="636" priority="50" operator="equal">
      <formula>"Alta"</formula>
    </cfRule>
    <cfRule type="cellIs" dxfId="635" priority="51" operator="equal">
      <formula>"Media"</formula>
    </cfRule>
    <cfRule type="cellIs" dxfId="634" priority="52" operator="equal">
      <formula>"Baja"</formula>
    </cfRule>
    <cfRule type="cellIs" dxfId="633" priority="53" operator="equal">
      <formula>"Muy Baja"</formula>
    </cfRule>
  </conditionalFormatting>
  <conditionalFormatting sqref="M67">
    <cfRule type="containsText" dxfId="632" priority="30" operator="containsText" text="❌">
      <formula>NOT(ISERROR(SEARCH("❌",M67)))</formula>
    </cfRule>
  </conditionalFormatting>
  <conditionalFormatting sqref="N67">
    <cfRule type="cellIs" dxfId="631" priority="54" operator="equal">
      <formula>"Catastrófico"</formula>
    </cfRule>
    <cfRule type="cellIs" dxfId="630" priority="55" operator="equal">
      <formula>"Mayor"</formula>
    </cfRule>
    <cfRule type="cellIs" dxfId="629" priority="56" operator="equal">
      <formula>"Moderado"</formula>
    </cfRule>
    <cfRule type="cellIs" dxfId="628" priority="57" operator="equal">
      <formula>"Menor"</formula>
    </cfRule>
    <cfRule type="cellIs" dxfId="627" priority="58" operator="equal">
      <formula>"Leve"</formula>
    </cfRule>
  </conditionalFormatting>
  <conditionalFormatting sqref="P67">
    <cfRule type="cellIs" dxfId="626" priority="45" operator="equal">
      <formula>"Extremo"</formula>
    </cfRule>
    <cfRule type="cellIs" dxfId="625" priority="46" operator="equal">
      <formula>"Alto"</formula>
    </cfRule>
    <cfRule type="cellIs" dxfId="624" priority="47" operator="equal">
      <formula>"Moderado"</formula>
    </cfRule>
    <cfRule type="cellIs" dxfId="623" priority="48" operator="equal">
      <formula>"Bajo"</formula>
    </cfRule>
  </conditionalFormatting>
  <conditionalFormatting sqref="AD67">
    <cfRule type="cellIs" dxfId="622" priority="40" operator="equal">
      <formula>"Muy Alta"</formula>
    </cfRule>
    <cfRule type="cellIs" dxfId="621" priority="41" operator="equal">
      <formula>"Alta"</formula>
    </cfRule>
    <cfRule type="cellIs" dxfId="620" priority="42" operator="equal">
      <formula>"Media"</formula>
    </cfRule>
    <cfRule type="cellIs" dxfId="619" priority="43" operator="equal">
      <formula>"Baja"</formula>
    </cfRule>
    <cfRule type="cellIs" dxfId="618" priority="44" operator="equal">
      <formula>"Muy Baja"</formula>
    </cfRule>
  </conditionalFormatting>
  <conditionalFormatting sqref="AF67">
    <cfRule type="cellIs" dxfId="617" priority="35" operator="equal">
      <formula>"Catastrófico"</formula>
    </cfRule>
    <cfRule type="cellIs" dxfId="616" priority="36" operator="equal">
      <formula>"Mayor"</formula>
    </cfRule>
    <cfRule type="cellIs" dxfId="615" priority="37" operator="equal">
      <formula>"Moderado"</formula>
    </cfRule>
    <cfRule type="cellIs" dxfId="614" priority="38" operator="equal">
      <formula>"Menor"</formula>
    </cfRule>
    <cfRule type="cellIs" dxfId="613" priority="39" operator="equal">
      <formula>"Leve"</formula>
    </cfRule>
  </conditionalFormatting>
  <conditionalFormatting sqref="AH67">
    <cfRule type="cellIs" dxfId="612" priority="31" operator="equal">
      <formula>"Extremo"</formula>
    </cfRule>
    <cfRule type="cellIs" dxfId="611" priority="32" operator="equal">
      <formula>"Alto"</formula>
    </cfRule>
    <cfRule type="cellIs" dxfId="610" priority="33" operator="equal">
      <formula>"Moderado"</formula>
    </cfRule>
    <cfRule type="cellIs" dxfId="609" priority="34" operator="equal">
      <formula>"Bajo"</formula>
    </cfRule>
  </conditionalFormatting>
  <conditionalFormatting sqref="J74">
    <cfRule type="cellIs" dxfId="608" priority="20" operator="equal">
      <formula>"Muy Alta"</formula>
    </cfRule>
    <cfRule type="cellIs" dxfId="607" priority="21" operator="equal">
      <formula>"Alta"</formula>
    </cfRule>
    <cfRule type="cellIs" dxfId="606" priority="22" operator="equal">
      <formula>"Media"</formula>
    </cfRule>
    <cfRule type="cellIs" dxfId="605" priority="23" operator="equal">
      <formula>"Baja"</formula>
    </cfRule>
    <cfRule type="cellIs" dxfId="604" priority="24" operator="equal">
      <formula>"Muy Baja"</formula>
    </cfRule>
  </conditionalFormatting>
  <conditionalFormatting sqref="M74">
    <cfRule type="containsText" dxfId="603" priority="1" operator="containsText" text="❌">
      <formula>NOT(ISERROR(SEARCH("❌",M74)))</formula>
    </cfRule>
  </conditionalFormatting>
  <conditionalFormatting sqref="N74">
    <cfRule type="cellIs" dxfId="602" priority="25" operator="equal">
      <formula>"Catastrófico"</formula>
    </cfRule>
    <cfRule type="cellIs" dxfId="601" priority="26" operator="equal">
      <formula>"Mayor"</formula>
    </cfRule>
    <cfRule type="cellIs" dxfId="600" priority="27" operator="equal">
      <formula>"Moderado"</formula>
    </cfRule>
    <cfRule type="cellIs" dxfId="599" priority="28" operator="equal">
      <formula>"Menor"</formula>
    </cfRule>
    <cfRule type="cellIs" dxfId="598" priority="29" operator="equal">
      <formula>"Leve"</formula>
    </cfRule>
  </conditionalFormatting>
  <conditionalFormatting sqref="P74">
    <cfRule type="cellIs" dxfId="597" priority="16" operator="equal">
      <formula>"Extremo"</formula>
    </cfRule>
    <cfRule type="cellIs" dxfId="596" priority="17" operator="equal">
      <formula>"Alto"</formula>
    </cfRule>
    <cfRule type="cellIs" dxfId="595" priority="18" operator="equal">
      <formula>"Moderado"</formula>
    </cfRule>
    <cfRule type="cellIs" dxfId="594" priority="19" operator="equal">
      <formula>"Bajo"</formula>
    </cfRule>
  </conditionalFormatting>
  <conditionalFormatting sqref="AD74">
    <cfRule type="cellIs" dxfId="593" priority="11" operator="equal">
      <formula>"Muy Alta"</formula>
    </cfRule>
    <cfRule type="cellIs" dxfId="592" priority="12" operator="equal">
      <formula>"Alta"</formula>
    </cfRule>
    <cfRule type="cellIs" dxfId="591" priority="13" operator="equal">
      <formula>"Media"</formula>
    </cfRule>
    <cfRule type="cellIs" dxfId="590" priority="14" operator="equal">
      <formula>"Baja"</formula>
    </cfRule>
    <cfRule type="cellIs" dxfId="589" priority="15" operator="equal">
      <formula>"Muy Baja"</formula>
    </cfRule>
  </conditionalFormatting>
  <conditionalFormatting sqref="AF74">
    <cfRule type="cellIs" dxfId="588" priority="6" operator="equal">
      <formula>"Catastrófico"</formula>
    </cfRule>
    <cfRule type="cellIs" dxfId="587" priority="7" operator="equal">
      <formula>"Mayor"</formula>
    </cfRule>
    <cfRule type="cellIs" dxfId="586" priority="8" operator="equal">
      <formula>"Moderado"</formula>
    </cfRule>
    <cfRule type="cellIs" dxfId="585" priority="9" operator="equal">
      <formula>"Menor"</formula>
    </cfRule>
    <cfRule type="cellIs" dxfId="584" priority="10" operator="equal">
      <formula>"Leve"</formula>
    </cfRule>
  </conditionalFormatting>
  <conditionalFormatting sqref="AH74">
    <cfRule type="cellIs" dxfId="583" priority="2" operator="equal">
      <formula>"Extremo"</formula>
    </cfRule>
    <cfRule type="cellIs" dxfId="582" priority="3" operator="equal">
      <formula>"Alto"</formula>
    </cfRule>
    <cfRule type="cellIs" dxfId="581" priority="4" operator="equal">
      <formula>"Moderado"</formula>
    </cfRule>
    <cfRule type="cellIs" dxfId="58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41416503-EB38-4442-A425-925000730271}">
          <x14:formula1>
            <xm:f>'[2. Riesgos de Gestión - 2025 - DANTE - SEGUNDO.xlsx]Tabla Valoración controles'!#REF!</xm:f>
          </x14:formula1>
          <xm:sqref>Z18:AB21 Z25:AB27 W18:X20 W25:X27</xm:sqref>
        </x14:dataValidation>
        <x14:dataValidation type="list" allowBlank="1" showInputMessage="1" showErrorMessage="1" xr:uid="{9916DB96-DB5B-4094-842B-8B8B93313FAE}">
          <x14:formula1>
            <xm:f>'D:\Backup cede 2022\Mis documentos\SGC\2025\Consolidación de riesgos 2025\DANTE\Gestión\Correción\[2. Riesgos de Gestión - 2025 - DANTE Final.xlsx]Opciones Tratamiento'!#REF!</xm:f>
          </x14:formula1>
          <xm:sqref>H11:H80 AO60 AO53 AO46 AO39 AO32 AO25 AO18 AO11 AO67 AO74 AI53 AI11 AI18 AI25 AI32 AI39 AI46 AI60 AI67 AI74 B11 C11:D80</xm:sqref>
        </x14:dataValidation>
        <x14:dataValidation type="list" allowBlank="1" showInputMessage="1" showErrorMessage="1" xr:uid="{FA3E6A9D-8107-44DB-93C2-1BA479C02AF7}">
          <x14:formula1>
            <xm:f>'D:\Backup cede 2022\Mis documentos\SGC\2025\Consolidación de riesgos 2025\DANTE\Gestión\Correción\[2. Riesgos de Gestión - 2025 - DANTE Final.xlsx]Tabla Impacto'!#REF!</xm:f>
          </x14:formula1>
          <xm:sqref>L11:L80</xm:sqref>
        </x14:dataValidation>
        <x14:dataValidation type="list" allowBlank="1" showInputMessage="1" showErrorMessage="1" xr:uid="{813B40CB-DDCC-457A-AB41-67CCFB901790}">
          <x14:formula1>
            <xm:f>'D:\Backup cede 2022\Mis documentos\SGC\2025\Consolidación de riesgos 2025\DANTE\Gestión\Correción\[2. Riesgos de Gestión - 2025 - DANTE Final.xlsx]Tabla Valoración controles'!#REF!</xm:f>
          </x14:formula1>
          <xm:sqref>W11:X17 W21:X24 W28:X80 Z11:AB17 Z22:AB24 Z28:AB80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A26E1-C7B7-48B5-9FBF-71B5F1BA2536}">
  <dimension ref="A1:BM80"/>
  <sheetViews>
    <sheetView zoomScale="70" zoomScaleNormal="7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42578125" style="8" customWidth="1"/>
    <col min="23" max="23" width="6.85546875" style="8" customWidth="1"/>
    <col min="24" max="25" width="5.7109375" style="8" customWidth="1"/>
    <col min="26" max="27" width="5.42578125" style="8" customWidth="1"/>
    <col min="28" max="28" width="6" style="8" customWidth="1"/>
    <col min="29" max="30" width="7.42578125" style="8" customWidth="1"/>
    <col min="31" max="31" width="9.140625" style="8" customWidth="1"/>
    <col min="32" max="32" width="6.42578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42578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291"/>
      <c r="AP1" s="291"/>
      <c r="AQ1" s="291"/>
      <c r="AR1" s="292"/>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293"/>
      <c r="AP2" s="293"/>
      <c r="AQ2" s="293"/>
      <c r="AR2" s="29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293"/>
      <c r="AP3" s="293"/>
      <c r="AQ3" s="293"/>
      <c r="AR3" s="29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295"/>
      <c r="AP4" s="295"/>
      <c r="AQ4" s="295"/>
      <c r="AR4" s="296"/>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737</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738</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34.5" customHeight="1" thickBot="1" x14ac:dyDescent="0.35">
      <c r="A7" s="149" t="s">
        <v>30</v>
      </c>
      <c r="B7" s="150"/>
      <c r="C7" s="150"/>
      <c r="D7" s="151"/>
      <c r="E7" s="282" t="s">
        <v>924</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314"/>
      <c r="B10" s="308"/>
      <c r="C10" s="308"/>
      <c r="D10" s="310"/>
      <c r="E10" s="308"/>
      <c r="F10" s="308"/>
      <c r="G10" s="310"/>
      <c r="H10" s="308"/>
      <c r="I10" s="308"/>
      <c r="J10" s="308"/>
      <c r="K10" s="310"/>
      <c r="L10" s="308"/>
      <c r="M10" s="309"/>
      <c r="N10" s="310"/>
      <c r="O10" s="310"/>
      <c r="P10" s="308"/>
      <c r="Q10" s="307"/>
      <c r="R10" s="308"/>
      <c r="S10" s="308"/>
      <c r="T10" s="308"/>
      <c r="U10" s="308"/>
      <c r="V10" s="308"/>
      <c r="W10" s="77" t="s">
        <v>63</v>
      </c>
      <c r="X10" s="77" t="s">
        <v>64</v>
      </c>
      <c r="Y10" s="77" t="s">
        <v>65</v>
      </c>
      <c r="Z10" s="77" t="s">
        <v>66</v>
      </c>
      <c r="AA10" s="77" t="s">
        <v>67</v>
      </c>
      <c r="AB10" s="77" t="s">
        <v>68</v>
      </c>
      <c r="AC10" s="307"/>
      <c r="AD10" s="307"/>
      <c r="AE10" s="307"/>
      <c r="AF10" s="307"/>
      <c r="AG10" s="307"/>
      <c r="AH10" s="307"/>
      <c r="AI10" s="307"/>
      <c r="AJ10" s="310"/>
      <c r="AK10" s="307"/>
      <c r="AL10" s="308"/>
      <c r="AM10" s="308"/>
      <c r="AN10" s="188"/>
      <c r="AO10" s="308"/>
      <c r="AP10" s="311"/>
      <c r="AQ10" s="312"/>
      <c r="AR10" s="313"/>
      <c r="AS10" s="10"/>
      <c r="AT10" s="10"/>
      <c r="AU10" s="10"/>
      <c r="AV10" s="10"/>
      <c r="AW10" s="10"/>
      <c r="AX10" s="10"/>
      <c r="AY10" s="10"/>
      <c r="AZ10" s="10"/>
      <c r="BA10" s="10"/>
      <c r="BB10" s="10"/>
      <c r="BC10" s="10"/>
      <c r="BD10" s="10"/>
      <c r="BE10" s="10"/>
      <c r="BF10" s="10"/>
      <c r="BG10" s="10"/>
      <c r="BH10" s="10"/>
      <c r="BI10" s="10"/>
      <c r="BJ10" s="10"/>
    </row>
    <row r="11" spans="1:65" s="24" customFormat="1" ht="176.25" customHeight="1" x14ac:dyDescent="0.25">
      <c r="A11" s="207" t="s">
        <v>69</v>
      </c>
      <c r="B11" s="209" t="s">
        <v>739</v>
      </c>
      <c r="C11" s="212" t="s">
        <v>95</v>
      </c>
      <c r="D11" s="214" t="s">
        <v>109</v>
      </c>
      <c r="E11" s="214" t="s">
        <v>740</v>
      </c>
      <c r="F11" s="214" t="s">
        <v>72</v>
      </c>
      <c r="G11" s="242" t="str">
        <f>+CONCATENATE(D11," ",E11," ",F11)</f>
        <v>Posibilidad de Afectación Reputacional y Económica Por la desactualización de la normatividad de los procesos, procedimientos, formatos y/o directivas debido a la mala elaboración de documentos bajo los lineamientos emitidos por el Ejército Nacional.</v>
      </c>
      <c r="H11" s="214" t="s">
        <v>73</v>
      </c>
      <c r="I11" s="226">
        <v>10</v>
      </c>
      <c r="J11" s="234" t="str">
        <f>IF(I11&lt;=0,"",IF(I11&lt;=3,"Muy Baja",IF(I11&lt;=34,"Baja",IF(I11&lt;=600,"Media",IF(I11&lt;=6000,"Alta","Muy Alta")))))</f>
        <v>Baja</v>
      </c>
      <c r="K11" s="236">
        <f>IF(J11="","",IF(J11="Muy Baja",0.2,IF(J11="Baja",0.4,IF(J11="Media",0.6,IF(J11="Alta",0.8,IF(J11="Muy Alta",1,))))))</f>
        <v>0.4</v>
      </c>
      <c r="L11" s="233" t="s">
        <v>104</v>
      </c>
      <c r="M11" s="233" t="str">
        <f>IF(NOT(ISERROR(MATCH(L11,'[19]Tabla Impacto'!$B$221:$B$223,0))),'[19]Tabla Impacto'!$F$223,L11)</f>
        <v xml:space="preserve">     El riesgo afecta la imagen de alguna área de la organización</v>
      </c>
      <c r="N11" s="234" t="str">
        <f>IF(OR(M11='[19]Tabla Impacto'!$C$11,M11='[19]Tabla Impacto'!$D$11),"Leve",IF(OR(M11='[19]Tabla Impacto'!$C$12,M11='[19]Tabla Impacto'!$D$12),"Menor",IF(OR(M11='[19]Tabla Impacto'!$C$13,M11='[19]Tabla Impacto'!$D$13),"Moderado",IF(OR(M11='[19]Tabla Impacto'!$C$14,M11='[19]Tabla Impacto'!$D$14),"Mayor",IF(OR(M11='[19]Tabla Impacto'!$C$15,M11='[19]Tabla Impacto'!$D$15),"Catastrófico","")))))</f>
        <v>Leve</v>
      </c>
      <c r="O11" s="236">
        <f>IF(N11="","",IF(N11="Leve",0.2,IF(N11="Menor",0.4,IF(N11="Moderado",0.6,IF(N11="Mayor",0.8,IF(N11="Catastrófico",1,))))))</f>
        <v>0.2</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Bajo</v>
      </c>
      <c r="Q11" s="63" t="s">
        <v>179</v>
      </c>
      <c r="R11" s="42" t="s">
        <v>925</v>
      </c>
      <c r="S11" s="42" t="s">
        <v>926</v>
      </c>
      <c r="T11" s="42" t="s">
        <v>741</v>
      </c>
      <c r="U11" s="89" t="str">
        <f>+CONCATENATE(R11," ",S11," ",T11)</f>
        <v>El Oficial de Estandarización y Oficial de Reglamentación DAVAA,  verifica semestralmente, mediante reunión con el personal estructurador y con el apoyo del oficial y Suboficial de Doctrina de la Escuela de Aviación del Ejército y los Oficiales y Suboficiales estandarizadores de las Brigadas de Aviación No. 25, 32 y 33 y Batallones,   Con el fin de asegurar de que la doctrina de Aviación este actualizada</v>
      </c>
      <c r="V11" s="90" t="str">
        <f>IF(OR(W11="Preventivo",W11="Detectivo"),"Probabilidad",IF(W11="Correctivo","Impacto",""))</f>
        <v>Probabilidad</v>
      </c>
      <c r="W11" s="61" t="s">
        <v>94</v>
      </c>
      <c r="X11" s="61" t="s">
        <v>76</v>
      </c>
      <c r="Y11" s="19" t="str">
        <f>IF(AND(W11="Preventivo",X11="Automático"),"50%",IF(AND(W11="Preventivo",X11="Manual"),"40%",IF(AND(W11="Detectivo",X11="Automático"),"40%",IF(AND(W11="Detectivo",X11="Manual"),"30%",IF(AND(W11="Correctivo",X11="Automático"),"35%",IF(AND(W11="Correctivo",X11="Manual"),"25%",""))))))</f>
        <v>30%</v>
      </c>
      <c r="Z11" s="61" t="s">
        <v>77</v>
      </c>
      <c r="AA11" s="61" t="s">
        <v>78</v>
      </c>
      <c r="AB11" s="61" t="s">
        <v>79</v>
      </c>
      <c r="AC11" s="20">
        <f>IFERROR(IF(V11="Probabilidad",(K11-(+K11*Y11)),IF(V11="Impacto",K11,"")),"")</f>
        <v>0.28000000000000003</v>
      </c>
      <c r="AD11" s="240" t="str">
        <f>IFERROR(LOOKUP(LOOKUP(2,1/(AC11:AC17&lt;&gt;""),AC11:AC17),'[19]Opciones Tratamiento'!$I$2:$I$6,'[19]Opciones Tratamiento'!$J$2:$J$6),"")</f>
        <v>Muy Baja</v>
      </c>
      <c r="AE11" s="21">
        <f>+AC11</f>
        <v>0.28000000000000003</v>
      </c>
      <c r="AF11" s="240" t="str">
        <f>IFERROR(LOOKUP(LOOKUP(2,1/(AG11:AG17&lt;&gt;""),AG11:AG17),'[19]Opciones Tratamiento'!L2:M6),"")</f>
        <v>Leve</v>
      </c>
      <c r="AG11" s="21">
        <f>IFERROR(IF(V11="Impacto",(O11-(+O11*Y11)),IF(V11="Probabilidad",O11,"")),"")</f>
        <v>0.2</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Bajo</v>
      </c>
      <c r="AI11" s="224" t="s">
        <v>80</v>
      </c>
      <c r="AJ11" s="70"/>
      <c r="AK11" s="91"/>
      <c r="AL11" s="42"/>
      <c r="AM11" s="42"/>
      <c r="AN11" s="70"/>
      <c r="AO11" s="226" t="s">
        <v>81</v>
      </c>
      <c r="AP11" s="228" t="s">
        <v>927</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83" customHeight="1" x14ac:dyDescent="0.25">
      <c r="A12" s="208"/>
      <c r="B12" s="210"/>
      <c r="C12" s="213"/>
      <c r="D12" s="215"/>
      <c r="E12" s="215"/>
      <c r="F12" s="215"/>
      <c r="G12" s="232"/>
      <c r="H12" s="215"/>
      <c r="I12" s="227"/>
      <c r="J12" s="235"/>
      <c r="K12" s="237"/>
      <c r="L12" s="221"/>
      <c r="M12" s="221"/>
      <c r="N12" s="235"/>
      <c r="O12" s="237"/>
      <c r="P12" s="239"/>
      <c r="Q12" s="64" t="s">
        <v>180</v>
      </c>
      <c r="R12" s="41" t="s">
        <v>742</v>
      </c>
      <c r="S12" s="41" t="s">
        <v>743</v>
      </c>
      <c r="T12" s="41" t="s">
        <v>744</v>
      </c>
      <c r="U12" s="78" t="str">
        <f>+CONCATENATE(R12," ",S12," ",T12)</f>
        <v>El Oficial de Aeronavegabilidad DAVAA verifica semestralmente, mediante reunión con el personal de Inspectores de aeronavegabilidad e Ingenieros aeronáuticos de la sección de aeronavegabilidad de DAVAA  con el fin de revisar y actualizar la doctrina aplicable al proceso. En caso de identificar falta de actualización de doctrina se debe implementar medidas correctivas y coordinar las acciones necesarias. Como evidencia de esta actividad se genera un Acta de Reunión</v>
      </c>
      <c r="V12" s="79" t="str">
        <f>IF(OR(W12="Preventivo",W12="Detectivo"),"Probabilidad",IF(W12="Correctivo","Impacto",""))</f>
        <v>Probabilidad</v>
      </c>
      <c r="W12" s="62" t="s">
        <v>94</v>
      </c>
      <c r="X12" s="62" t="s">
        <v>76</v>
      </c>
      <c r="Y12" s="26" t="str">
        <f>IF(AND(W12="Preventivo",X12="Automático"),"50%",IF(AND(W12="Preventivo",X12="Manual"),"40%",IF(AND(W12="Detectivo",X12="Automático"),"40%",IF(AND(W12="Detectivo",X12="Manual"),"30%",IF(AND(W12="Correctivo",X12="Automático"),"35%",IF(AND(W12="Correctivo",X12="Manual"),"25%",""))))))</f>
        <v>30%</v>
      </c>
      <c r="Z12" s="62" t="s">
        <v>77</v>
      </c>
      <c r="AA12" s="62" t="s">
        <v>78</v>
      </c>
      <c r="AB12" s="62" t="s">
        <v>79</v>
      </c>
      <c r="AC12" s="27">
        <f>IFERROR(IF(AND(V11="Probabilidad",V12="Probabilidad"),(AE11-(+AE11*Y12)),IF(V12="Probabilidad",(K11-(+K11*Y12)),IF(V12="Impacto",AE11,""))),"")</f>
        <v>0.19600000000000001</v>
      </c>
      <c r="AD12" s="241"/>
      <c r="AE12" s="28">
        <f>+AC12</f>
        <v>0.19600000000000001</v>
      </c>
      <c r="AF12" s="241"/>
      <c r="AG12" s="28">
        <f>IFERROR(IF(AND(V11="Impacto",V12="Impacto"),(AG11-(+AG11*Y12)),IF(V12="Impacto",(O11-(+O11*Y12)),IF(V12="Probabilidad",AG11,""))),"")</f>
        <v>0.2</v>
      </c>
      <c r="AH12" s="223"/>
      <c r="AI12" s="225"/>
      <c r="AJ12" s="65"/>
      <c r="AK12" s="64"/>
      <c r="AL12" s="41"/>
      <c r="AM12" s="41"/>
      <c r="AN12" s="65"/>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89" customHeight="1" x14ac:dyDescent="0.25">
      <c r="A13" s="208"/>
      <c r="B13" s="210"/>
      <c r="C13" s="213"/>
      <c r="D13" s="215"/>
      <c r="E13" s="215"/>
      <c r="F13" s="215"/>
      <c r="G13" s="232"/>
      <c r="H13" s="215"/>
      <c r="I13" s="227"/>
      <c r="J13" s="235"/>
      <c r="K13" s="237"/>
      <c r="L13" s="221"/>
      <c r="M13" s="221"/>
      <c r="N13" s="235"/>
      <c r="O13" s="237"/>
      <c r="P13" s="239"/>
      <c r="Q13" s="64" t="s">
        <v>181</v>
      </c>
      <c r="R13" s="58" t="s">
        <v>921</v>
      </c>
      <c r="S13" s="41" t="s">
        <v>745</v>
      </c>
      <c r="T13" s="58" t="s">
        <v>746</v>
      </c>
      <c r="U13" s="78" t="str">
        <f t="shared" ref="U13:U17" si="0">+CONCATENATE(R13," ",S13," ",T13)</f>
        <v>El Oficial de Alistamiento para el combate y seguridad de Aviación verifica semestralmente con el personal que integra el proceso las actualizaciones de las directivas permanentes del proceso Con este fin de asegurar de que la doctrina de Aviación este actualizada. En caso de identificar incumplimientos o falta de actualización de doctrina se debe implementar medidas correctivas y coordinar las acciones necesarias con los estructuradores. Como evidencia de esta actividad se genera un Acta de Reunión.</v>
      </c>
      <c r="V13" s="79" t="str">
        <f>IF(OR(W13="Preventivo",W13="Detectivo"),"Probabilidad",IF(W13="Correctivo","Impacto",""))</f>
        <v>Probabilidad</v>
      </c>
      <c r="W13" s="75" t="s">
        <v>94</v>
      </c>
      <c r="X13" s="62" t="s">
        <v>76</v>
      </c>
      <c r="Y13" s="26" t="str">
        <f>IF(AND(W13="Preventivo",X13="Automático"),"50%",IF(AND(W13="Preventivo",X13="Manual"),"40%",IF(AND(W13="Detectivo",X13="Automático"),"40%",IF(AND(W13="Detectivo",X13="Manual"),"30%",IF(AND(W13="Correctivo",X13="Automático"),"35%",IF(AND(W13="Correctivo",X13="Manual"),"25%",""))))))</f>
        <v>30%</v>
      </c>
      <c r="Z13" s="62" t="s">
        <v>77</v>
      </c>
      <c r="AA13" s="62" t="s">
        <v>78</v>
      </c>
      <c r="AB13" s="62" t="s">
        <v>79</v>
      </c>
      <c r="AC13" s="27">
        <f>IFERROR(IF(AND(V12="Probabilidad",V13="Probabilidad"),(AE12-(+AE12*Y13)),IF(V13="Probabilidad",(K12-(+K12*Y13)),IF(V13="Impacto",AE12,""))),"")</f>
        <v>0.13720000000000002</v>
      </c>
      <c r="AD13" s="241"/>
      <c r="AE13" s="28">
        <f>+AC13</f>
        <v>0.13720000000000002</v>
      </c>
      <c r="AF13" s="241"/>
      <c r="AG13" s="28">
        <f>IFERROR(IF(AND(V12="Impacto",V13="Impacto"),(AG12-(+AG12*Y13)),IF(V13="Impacto",(O12-(+O12*Y13)),IF(V13="Probabilidad",AG12,""))),"")</f>
        <v>0.2</v>
      </c>
      <c r="AH13" s="223"/>
      <c r="AI13" s="225"/>
      <c r="AJ13" s="65"/>
      <c r="AK13" s="64"/>
      <c r="AL13" s="58"/>
      <c r="AM13" s="64"/>
      <c r="AN13" s="65"/>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252.75" customHeight="1" x14ac:dyDescent="0.25">
      <c r="A14" s="208"/>
      <c r="B14" s="210"/>
      <c r="C14" s="213"/>
      <c r="D14" s="215"/>
      <c r="E14" s="215"/>
      <c r="F14" s="215"/>
      <c r="G14" s="232"/>
      <c r="H14" s="215"/>
      <c r="I14" s="227"/>
      <c r="J14" s="235"/>
      <c r="K14" s="237"/>
      <c r="L14" s="221"/>
      <c r="M14" s="221"/>
      <c r="N14" s="235"/>
      <c r="O14" s="237"/>
      <c r="P14" s="239"/>
      <c r="Q14" s="64" t="s">
        <v>182</v>
      </c>
      <c r="R14" s="41" t="s">
        <v>747</v>
      </c>
      <c r="S14" s="41" t="s">
        <v>748</v>
      </c>
      <c r="T14" s="76" t="s">
        <v>749</v>
      </c>
      <c r="U14" s="78" t="str">
        <f t="shared" si="0"/>
        <v xml:space="preserve">
El Oficial de Combustibles de Aviación DAVAA verifica semestralmente mediante reunión con el personal estandarizador del PIET de combustibles del BAAAS y la BRIAV32 Con el fin de la continuidad de la doctrina de Aviación y el plan de capacitación en el proceso de combustible de aviación . En caso de identificar incumplimientos en las capacitaciones programadas o falta de actualización de doctrina se debe implementar medidas correctivas y coordinar las acciones necesarias con el ente superior para realizar una actualización de la doctrina o documentación requerida. Como evidencia de esta actividad se genera un Acta de Reunión debidamente firmado.</v>
      </c>
      <c r="V14" s="79" t="str">
        <f>IF(OR(W14="Preventivo",W14="Detectivo"),"Probabilidad",IF(W14="Correctivo","Impacto",""))</f>
        <v>Probabilidad</v>
      </c>
      <c r="W14" s="75" t="s">
        <v>94</v>
      </c>
      <c r="X14" s="62" t="s">
        <v>76</v>
      </c>
      <c r="Y14" s="26" t="str">
        <f t="shared" ref="Y14:Y15" si="1">IF(AND(W14="Preventivo",X14="Automático"),"50%",IF(AND(W14="Preventivo",X14="Manual"),"40%",IF(AND(W14="Detectivo",X14="Automático"),"40%",IF(AND(W14="Detectivo",X14="Manual"),"30%",IF(AND(W14="Correctivo",X14="Automático"),"35%",IF(AND(W14="Correctivo",X14="Manual"),"25%",""))))))</f>
        <v>30%</v>
      </c>
      <c r="Z14" s="62" t="s">
        <v>77</v>
      </c>
      <c r="AA14" s="62" t="s">
        <v>78</v>
      </c>
      <c r="AB14" s="62" t="s">
        <v>79</v>
      </c>
      <c r="AC14" s="27">
        <f>IFERROR(IF(AND(V11="Probabilidad",V12="Probabilidad",W13="Probabilidad",V14="Probabilidad"),(AE13-(+AE13*Y14)),IF(V14="Probabilidad",(K11-(+K11*Y14)),IF(V14="Impacto",AE13,""))),"")</f>
        <v>0.28000000000000003</v>
      </c>
      <c r="AD14" s="241"/>
      <c r="AE14" s="28">
        <f t="shared" ref="AE14:AE21" si="2">+AC14</f>
        <v>0.28000000000000003</v>
      </c>
      <c r="AF14" s="241"/>
      <c r="AG14" s="28">
        <f>IFERROR(IF(AND(V11="Impacto",V12="Impacto",W13="Impacto",V14="Impacto"),(AG13-(+AG13*Y14)),IF(V14="Impacto",(O11-(+O11*Y14)),IF(V14="Probabilidad",AG13,""))),"")</f>
        <v>0.2</v>
      </c>
      <c r="AH14" s="223"/>
      <c r="AI14" s="225"/>
      <c r="AJ14" s="65"/>
      <c r="AK14" s="64"/>
      <c r="AL14" s="58"/>
      <c r="AM14" s="64"/>
      <c r="AN14" s="65"/>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92.75" customHeight="1" x14ac:dyDescent="0.25">
      <c r="A15" s="208"/>
      <c r="B15" s="210"/>
      <c r="C15" s="213"/>
      <c r="D15" s="215"/>
      <c r="E15" s="215"/>
      <c r="F15" s="215"/>
      <c r="G15" s="232"/>
      <c r="H15" s="215"/>
      <c r="I15" s="227"/>
      <c r="J15" s="235"/>
      <c r="K15" s="237"/>
      <c r="L15" s="221"/>
      <c r="M15" s="221"/>
      <c r="N15" s="235"/>
      <c r="O15" s="237"/>
      <c r="P15" s="239"/>
      <c r="Q15" s="64" t="s">
        <v>183</v>
      </c>
      <c r="R15" s="41" t="s">
        <v>922</v>
      </c>
      <c r="S15" s="41" t="s">
        <v>750</v>
      </c>
      <c r="T15" s="58" t="s">
        <v>923</v>
      </c>
      <c r="U15" s="78" t="str">
        <f t="shared" si="0"/>
        <v>El Oficial de Operaciones Logísticas de Aviación verifica semestralmente que los procesos y procedimientos de mantenimiento y abastecimiento de aviación se encuentren actualizados  con el fin de garantizar que la normativa interna vigente esté actualizada. En caso de que los procesos y procedimientos no estén vigentes, se deberá gestionar la solicitud de actualización ante las instancias correspondientes para su revisión y ajuste. Como evidencia de la verificación se elaborará un acta de reunión.</v>
      </c>
      <c r="V15" s="25" t="str">
        <f t="shared" ref="V15:V78" si="3">IF(OR(W15="Preventivo",W15="Detectivo"),"Probabilidad",IF(W15="Correctivo","Impacto",""))</f>
        <v>Probabilidad</v>
      </c>
      <c r="W15" s="75" t="s">
        <v>94</v>
      </c>
      <c r="X15" s="62" t="s">
        <v>76</v>
      </c>
      <c r="Y15" s="26" t="str">
        <f t="shared" si="1"/>
        <v>30%</v>
      </c>
      <c r="Z15" s="62" t="s">
        <v>77</v>
      </c>
      <c r="AA15" s="62" t="s">
        <v>78</v>
      </c>
      <c r="AB15" s="62" t="s">
        <v>79</v>
      </c>
      <c r="AC15" s="27">
        <f>IFERROR(IF(AND(V12="Probabilidad",V13="Probabilidad",W14="Probabilidad",V15="Probabilidad"),(AE14-(+AE14*Y15)),IF(V15="Probabilidad",(K12-(+K12*Y15)),IF(V15="Impacto",AE14,""))),"")</f>
        <v>0</v>
      </c>
      <c r="AD15" s="241"/>
      <c r="AE15" s="28">
        <f t="shared" si="2"/>
        <v>0</v>
      </c>
      <c r="AF15" s="241"/>
      <c r="AG15" s="28">
        <f>IFERROR(IF(AND(V10="Impacto",V11="Impacto",V12="Impacto",W13="Impacto",V15="Impacto"),(AG13-(+AG13*Y15)),IF(V15="Impacto",(O10-(+O10*Y15)),IF(V15="Probabilidad",AG13,""))),"")</f>
        <v>0.2</v>
      </c>
      <c r="AH15" s="223"/>
      <c r="AI15" s="225"/>
      <c r="AJ15" s="65"/>
      <c r="AK15" s="64"/>
      <c r="AL15" s="58"/>
      <c r="AM15" s="64"/>
      <c r="AN15" s="65"/>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3"/>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IFERROR(IF(AND(V12="Probabilidad",W13="Probabilidad",V14="Probabilidad",V15="Probabilidad",V16="Probabilidad"),(AE15-(+AE15*Y16)),IF(V16="Probabilidad",(K11-(+K11*Y16)),IF(V16="Impacto",AE15,""))),"")</f>
        <v/>
      </c>
      <c r="AD16" s="241"/>
      <c r="AE16" s="28" t="str">
        <f t="shared" si="2"/>
        <v/>
      </c>
      <c r="AF16" s="241"/>
      <c r="AG16" s="28" t="str">
        <f>IFERROR(IF(AND(V10="Impacto",V11="Impacto",V12="Impacto",W13="Impacto",V16="Impacto"),(AG13-(+AG13*Y16)),IF(V16="Impacto",(O10-(+O10*Y16)),IF(V16="Probabilidad",AG13,""))),"")</f>
        <v/>
      </c>
      <c r="AH16" s="223"/>
      <c r="AI16" s="225"/>
      <c r="AJ16" s="65"/>
      <c r="AK16" s="64"/>
      <c r="AL16" s="58"/>
      <c r="AM16" s="64"/>
      <c r="AN16" s="65"/>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x14ac:dyDescent="0.25">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3"/>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IFERROR(IF(AND(W13="Probabilidad",V14="Probabilidad",V15="Probabilidad",V16="Probabilidad",V17="Probabilidad"),(AE16-(+AE16*Y17)),IF(V17="Probabilidad",(K12-(+K12*Y17)),IF(V17="Impacto",AE16,""))),"")</f>
        <v/>
      </c>
      <c r="AD17" s="241"/>
      <c r="AE17" s="28" t="str">
        <f t="shared" si="2"/>
        <v/>
      </c>
      <c r="AF17" s="241"/>
      <c r="AG17" s="28" t="str">
        <f>IFERROR(IF(AND(V11="Impacto",V12="Impacto",W13="Impacto",V14="Impacto",V17="Impacto"),(AG14-(+AG14*Y17)),IF(V17="Impacto",(O11-(+O11*Y17)),IF(V17="Probabilidad",AG14,""))),"")</f>
        <v/>
      </c>
      <c r="AH17" s="223"/>
      <c r="AI17" s="225"/>
      <c r="AJ17" s="65"/>
      <c r="AK17" s="64"/>
      <c r="AL17" s="58"/>
      <c r="AM17" s="64"/>
      <c r="AN17" s="65"/>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208" t="s">
        <v>83</v>
      </c>
      <c r="B18" s="210"/>
      <c r="C18" s="213"/>
      <c r="D18" s="215"/>
      <c r="E18" s="215"/>
      <c r="F18" s="215"/>
      <c r="G18" s="232" t="str">
        <f t="shared" ref="G18" si="4">+CONCATENATE(D18," ",E18," ",F18)</f>
        <v xml:space="preserve">  </v>
      </c>
      <c r="H18" s="215"/>
      <c r="I18" s="226"/>
      <c r="J18" s="235" t="str">
        <f>IF(I18&lt;=0,"",IF(I18&lt;=3,"Muy Baja",IF(I18&lt;=34,"Baja",IF(I18&lt;=600,"Media",IF(I18&lt;=6000,"Alta","Muy Alta")))))</f>
        <v/>
      </c>
      <c r="K18" s="237" t="str">
        <f>IF(J18="","",IF(J18="Muy Baja",0.2,IF(J18="Baja",0.4,IF(J18="Media",0.6,IF(J18="Alta",0.8,IF(J18="Muy Alta",1,))))))</f>
        <v/>
      </c>
      <c r="L18" s="221"/>
      <c r="M18" s="221">
        <f>IF(NOT(ISERROR(MATCH(L18,'[19]Tabla Impacto'!$B$221:$B$223,0))),'[19]Tabla Impacto'!$F$223,L18)</f>
        <v>0</v>
      </c>
      <c r="N18" s="235" t="str">
        <f>IF(OR(M18='[19]Tabla Impacto'!$C$11,M18='[19]Tabla Impacto'!$D$11),"Leve",IF(OR(M18='[19]Tabla Impacto'!$C$12,M18='[19]Tabla Impacto'!$D$12),"Menor",IF(OR(M18='[19]Tabla Impacto'!$C$13,M18='[19]Tabla Impacto'!$D$13),"Moderado",IF(OR(M18='[19]Tabla Impacto'!$C$14,M18='[19]Tabla Impacto'!$D$14),"Mayor",IF(OR(M18='[19]Tabla Impacto'!$C$15,M18='[19]Tabla Impacto'!$D$15),"Catastrófico","")))))</f>
        <v/>
      </c>
      <c r="O18" s="237" t="str">
        <f>IF(N18="","",IF(N18="Leve",0.2,IF(N18="Menor",0.4,IF(N18="Moderado",0.6,IF(N18="Mayor",0.8,IF(N18="Catastrófico",1,))))))</f>
        <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
      </c>
      <c r="Q18" s="64"/>
      <c r="R18" s="58"/>
      <c r="S18" s="64"/>
      <c r="T18" s="58"/>
      <c r="U18" s="65" t="str">
        <f>+CONCATENATE(R18," ",S18," ",T18)</f>
        <v xml:space="preserve">  </v>
      </c>
      <c r="V18" s="25" t="str">
        <f t="shared" si="3"/>
        <v/>
      </c>
      <c r="W18" s="62"/>
      <c r="X18" s="62"/>
      <c r="Y18" s="26" t="str">
        <f>IF(AND(W18="Preventivo",X18="Automático"),"50%",IF(AND(W18="Preventivo",X18="Manual"),"40%",IF(AND(W18="Detectivo",X18="Automático"),"40%",IF(AND(W18="Detectivo",X18="Manual"),"30%",IF(AND(W18="Correctivo",X18="Automático"),"35%",IF(AND(W18="Correctivo",X18="Manual"),"25%",""))))))</f>
        <v/>
      </c>
      <c r="Z18" s="62"/>
      <c r="AA18" s="62"/>
      <c r="AB18" s="62"/>
      <c r="AC18" s="27" t="str">
        <f>IFERROR(IF(V18="Probabilidad",(K18-(+K18*Y18)),IF(V18="Impacto",K18,"")),"")</f>
        <v/>
      </c>
      <c r="AD18" s="241" t="str">
        <f>IFERROR(LOOKUP(LOOKUP(2,1/(AC18:AC24&lt;&gt;""),AC18:AC24),'[19]Opciones Tratamiento'!$I$2:$I$6,'[19]Opciones Tratamiento'!$J$2:$J$6),"")</f>
        <v/>
      </c>
      <c r="AE18" s="26" t="str">
        <f t="shared" si="2"/>
        <v/>
      </c>
      <c r="AF18" s="241" t="str">
        <f>IFERROR(LOOKUP(LOOKUP(2,1/(AG18:AG24&lt;&gt;""),AG18:AG24),'[19]Opciones Tratamiento'!L2:M6),"")</f>
        <v/>
      </c>
      <c r="AG18" s="28" t="str">
        <f>IFERROR(IF(V18="Impacto",(O18-(+O18*Y18)),IF(V18="Probabilidad",O18,"")),"")</f>
        <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
      </c>
      <c r="AI18" s="225"/>
      <c r="AJ18" s="65"/>
      <c r="AK18" s="64"/>
      <c r="AL18" s="58"/>
      <c r="AM18" s="64"/>
      <c r="AN18" s="65"/>
      <c r="AO18" s="227"/>
      <c r="AP18" s="243"/>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64"/>
      <c r="R19" s="64"/>
      <c r="S19" s="64"/>
      <c r="T19" s="64"/>
      <c r="U19" s="65" t="str">
        <f>+CONCATENATE(R19," ",S19," ",T19)</f>
        <v xml:space="preserve">  </v>
      </c>
      <c r="V19" s="25" t="str">
        <f t="shared" si="3"/>
        <v/>
      </c>
      <c r="W19" s="62"/>
      <c r="X19" s="62"/>
      <c r="Y19" s="26" t="str">
        <f t="shared" ref="Y19" si="5">IF(AND(W19="Preventivo",X19="Automático"),"50%",IF(AND(W19="Preventivo",X19="Manual"),"40%",IF(AND(W19="Detectivo",X19="Automático"),"40%",IF(AND(W19="Detectivo",X19="Manual"),"30%",IF(AND(W19="Correctivo",X19="Automático"),"35%",IF(AND(W19="Correctivo",X19="Manual"),"25%",""))))))</f>
        <v/>
      </c>
      <c r="Z19" s="62"/>
      <c r="AA19" s="62"/>
      <c r="AB19" s="62"/>
      <c r="AC19" s="27" t="str">
        <f>IFERROR(IF(AND(V18="Probabilidad",V19="Probabilidad"),(AE18-(+AE18*Y19)),IF(V19="Probabilidad",(K18-(+K18*Y19)),IF(V19="Impacto",AE18,""))),"")</f>
        <v/>
      </c>
      <c r="AD19" s="241"/>
      <c r="AE19" s="26" t="str">
        <f t="shared" si="2"/>
        <v/>
      </c>
      <c r="AF19" s="241"/>
      <c r="AG19" s="28" t="str">
        <f>IFERROR(IF(AND(V18="Impacto",V19="Impacto"),(AG18-(+AG18*Y19)),IF(V19="Impacto",(O18-(+O18*Y19)),IF(V19="Probabilidad",AG18,""))),"")</f>
        <v/>
      </c>
      <c r="AH19" s="223"/>
      <c r="AI19" s="225"/>
      <c r="AJ19" s="65"/>
      <c r="AK19" s="64"/>
      <c r="AL19" s="58"/>
      <c r="AM19" s="64"/>
      <c r="AN19" s="65"/>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x14ac:dyDescent="0.25">
      <c r="A20" s="208"/>
      <c r="B20" s="210"/>
      <c r="C20" s="213"/>
      <c r="D20" s="215"/>
      <c r="E20" s="215"/>
      <c r="F20" s="215"/>
      <c r="G20" s="232"/>
      <c r="H20" s="215"/>
      <c r="I20" s="227"/>
      <c r="J20" s="235"/>
      <c r="K20" s="237"/>
      <c r="L20" s="221"/>
      <c r="M20" s="221"/>
      <c r="N20" s="235"/>
      <c r="O20" s="237"/>
      <c r="P20" s="239"/>
      <c r="Q20" s="64"/>
      <c r="R20" s="64"/>
      <c r="S20" s="64"/>
      <c r="T20" s="64"/>
      <c r="U20" s="65" t="str">
        <f t="shared" ref="U20:U24" si="6">+CONCATENATE(R20," ",S20," ",T20)</f>
        <v xml:space="preserve">  </v>
      </c>
      <c r="V20" s="25" t="str">
        <f t="shared" si="3"/>
        <v/>
      </c>
      <c r="W20" s="62"/>
      <c r="X20" s="62"/>
      <c r="Y20" s="26" t="str">
        <f>IF(AND(W20="Preventivo",X20="Automático"),"50%",IF(AND(W20="Preventivo",X20="Manual"),"40%",IF(AND(W20="Detectivo",X20="Automático"),"40%",IF(AND(W20="Detectivo",X20="Manual"),"30%",IF(AND(W20="Correctivo",X20="Automático"),"35%",IF(AND(W20="Correctivo",X20="Manual"),"25%",""))))))</f>
        <v/>
      </c>
      <c r="Z20" s="62"/>
      <c r="AA20" s="62"/>
      <c r="AB20" s="62"/>
      <c r="AC20" s="27" t="str">
        <f t="shared" ref="AC20:AC24" si="7">IFERROR(IF(AND(V19="Probabilidad",V20="Probabilidad"),(AE19-(+AE19*Y20)),IF(V20="Probabilidad",(K19-(+K19*Y20)),IF(V20="Impacto",AE19,""))),"")</f>
        <v/>
      </c>
      <c r="AD20" s="241"/>
      <c r="AE20" s="26" t="str">
        <f t="shared" si="2"/>
        <v/>
      </c>
      <c r="AF20" s="241"/>
      <c r="AG20" s="28" t="str">
        <f>IFERROR(IF(AND(V18="Impacto",V19="Impacto",V20="Impacto"),(AG19-(+AG19*Y20)),IF(V20="Impacto",(O18-(+O18*Y20)),IF(V20="Probabilidad",AG19,""))),"")</f>
        <v/>
      </c>
      <c r="AH20" s="223"/>
      <c r="AI20" s="225"/>
      <c r="AJ20" s="65"/>
      <c r="AK20" s="64"/>
      <c r="AL20" s="58"/>
      <c r="AM20" s="64"/>
      <c r="AN20" s="65"/>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6"/>
        <v xml:space="preserve">  </v>
      </c>
      <c r="V21" s="25" t="str">
        <f t="shared" si="3"/>
        <v/>
      </c>
      <c r="W21" s="62"/>
      <c r="X21" s="62"/>
      <c r="Y21" s="26" t="str">
        <f t="shared" ref="Y21" si="8">IF(AND(W21="Preventivo",X21="Automático"),"50%",IF(AND(W21="Preventivo",X21="Manual"),"40%",IF(AND(W21="Detectivo",X21="Automático"),"40%",IF(AND(W21="Detectivo",X21="Manual"),"30%",IF(AND(W21="Correctivo",X21="Automático"),"35%",IF(AND(W21="Correctivo",X21="Manual"),"25%",""))))))</f>
        <v/>
      </c>
      <c r="Z21" s="62"/>
      <c r="AA21" s="62"/>
      <c r="AB21" s="62"/>
      <c r="AC21" s="27" t="str">
        <f t="shared" si="7"/>
        <v/>
      </c>
      <c r="AD21" s="241"/>
      <c r="AE21" s="26" t="str">
        <f t="shared" si="2"/>
        <v/>
      </c>
      <c r="AF21" s="241"/>
      <c r="AG21" s="28" t="str">
        <f>IFERROR(IF(AND(V18="Impacto",V19="Impacto",V20="Impacto",V21="Impacto"),(AG20-(+AG20*Y21)),IF(V21="Impacto",(O18-(+O18*Y21)),IF(V21="Probabilidad",AG20,""))),"")</f>
        <v/>
      </c>
      <c r="AH21" s="223"/>
      <c r="AI21" s="225"/>
      <c r="AJ21" s="65"/>
      <c r="AK21" s="64"/>
      <c r="AL21" s="58"/>
      <c r="AM21" s="64"/>
      <c r="AN21" s="65"/>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6"/>
        <v xml:space="preserve">  </v>
      </c>
      <c r="V22" s="25" t="str">
        <f t="shared" si="3"/>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7"/>
        <v/>
      </c>
      <c r="AD22" s="241"/>
      <c r="AE22" s="26" t="str">
        <f>+AC22</f>
        <v/>
      </c>
      <c r="AF22" s="241"/>
      <c r="AG22" s="28" t="str">
        <f>IFERROR(IF(AND(V16="Impacto",V17="Impacto",V18="Impacto",V19="Impacto",V22="Impacto"),(AG19-(+AG19*Y22)),IF(V22="Impacto",(O16-(+O16*Y22)),IF(V22="Probabilidad",AG19,""))),"")</f>
        <v/>
      </c>
      <c r="AH22" s="223"/>
      <c r="AI22" s="225"/>
      <c r="AJ22" s="65"/>
      <c r="AK22" s="64"/>
      <c r="AL22" s="58"/>
      <c r="AM22" s="64"/>
      <c r="AN22" s="65"/>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6"/>
        <v xml:space="preserve">  </v>
      </c>
      <c r="V23" s="25" t="str">
        <f t="shared" si="3"/>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7"/>
        <v/>
      </c>
      <c r="AD23" s="241"/>
      <c r="AE23" s="26" t="str">
        <f>+AC23</f>
        <v/>
      </c>
      <c r="AF23" s="241"/>
      <c r="AG23" s="28" t="str">
        <f>IFERROR(IF(AND(V17="Impacto",V18="Impacto",V19="Impacto",V20="Impacto",V23="Impacto"),(AG20-(+AG20*Y23)),IF(V23="Impacto",(O17-(+O17*Y23)),IF(V23="Probabilidad",AG20,""))),"")</f>
        <v/>
      </c>
      <c r="AH23" s="223"/>
      <c r="AI23" s="225"/>
      <c r="AJ23" s="65"/>
      <c r="AK23" s="64"/>
      <c r="AL23" s="58"/>
      <c r="AM23" s="64"/>
      <c r="AN23" s="65"/>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6"/>
        <v xml:space="preserve">  </v>
      </c>
      <c r="V24" s="25" t="str">
        <f t="shared" si="3"/>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7"/>
        <v/>
      </c>
      <c r="AD24" s="241"/>
      <c r="AE24" s="26" t="str">
        <f>+AC24</f>
        <v/>
      </c>
      <c r="AF24" s="241"/>
      <c r="AG24" s="28" t="str">
        <f>IFERROR(IF(AND(V18="Impacto",V19="Impacto",V20="Impacto",V21="Impacto",V24="Impacto"),(AG21-(+AG21*Y24)),IF(V24="Impacto",(O18-(+O18*Y24)),IF(V24="Probabilidad",AG21,""))),"")</f>
        <v/>
      </c>
      <c r="AH24" s="223"/>
      <c r="AI24" s="225"/>
      <c r="AJ24" s="65"/>
      <c r="AK24" s="64"/>
      <c r="AL24" s="58"/>
      <c r="AM24" s="64"/>
      <c r="AN24" s="65"/>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c r="D25" s="215"/>
      <c r="E25" s="215"/>
      <c r="F25" s="215"/>
      <c r="G25" s="232" t="str">
        <f t="shared" ref="G25" si="9">+CONCATENATE(D25," ",E25," ",F25)</f>
        <v xml:space="preserve">  </v>
      </c>
      <c r="H25" s="215"/>
      <c r="I25" s="227"/>
      <c r="J25" s="235" t="str">
        <f>IF(I25&lt;=0,"",IF(I25&lt;=3,"Muy Baja",IF(I25&lt;=34,"Baja",IF(I25&lt;=600,"Media",IF(I25&lt;=6000,"Alta","Muy Alta")))))</f>
        <v/>
      </c>
      <c r="K25" s="237" t="str">
        <f>IF(J25="","",IF(J25="Muy Baja",0.2,IF(J25="Baja",0.4,IF(J25="Media",0.6,IF(J25="Alta",0.8,IF(J25="Muy Alta",1,))))))</f>
        <v/>
      </c>
      <c r="L25" s="221"/>
      <c r="M25" s="221">
        <f>IF(NOT(ISERROR(MATCH(L25,'[19]Tabla Impacto'!$B$221:$B$223,0))),'[19]Tabla Impacto'!$F$223,L25)</f>
        <v>0</v>
      </c>
      <c r="N25" s="235" t="str">
        <f>IF(OR(M25='[19]Tabla Impacto'!$C$11,M25='[19]Tabla Impacto'!$D$11),"Leve",IF(OR(M25='[19]Tabla Impacto'!$C$12,M25='[19]Tabla Impacto'!$D$12),"Menor",IF(OR(M25='[19]Tabla Impacto'!$C$13,M25='[19]Tabla Impacto'!$D$13),"Moderado",IF(OR(M25='[19]Tabla Impacto'!$C$14,M25='[19]Tabla Impacto'!$D$14),"Mayor",IF(OR(M25='[19]Tabla Impacto'!$C$15,M25='[19]Tabla Impacto'!$D$15),"Catastrófico","")))))</f>
        <v/>
      </c>
      <c r="O25" s="237" t="str">
        <f>IF(N25="","",IF(N25="Leve",0.2,IF(N25="Menor",0.4,IF(N25="Moderado",0.6,IF(N25="Mayor",0.8,IF(N25="Catastrófico",1,))))))</f>
        <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64"/>
      <c r="R25" s="58"/>
      <c r="S25" s="64"/>
      <c r="T25" s="58"/>
      <c r="U25" s="65" t="str">
        <f>+CONCATENATE(R25," ",S25," ",T25)</f>
        <v xml:space="preserve">  </v>
      </c>
      <c r="V25" s="25" t="str">
        <f t="shared" si="3"/>
        <v/>
      </c>
      <c r="W25" s="62"/>
      <c r="X25" s="62"/>
      <c r="Y25" s="26" t="str">
        <f>IF(AND(W25="Preventivo",X25="Automático"),"50%",IF(AND(W25="Preventivo",X25="Manual"),"40%",IF(AND(W25="Detectivo",X25="Automático"),"40%",IF(AND(W25="Detectivo",X25="Manual"),"30%",IF(AND(W25="Correctivo",X25="Automático"),"35%",IF(AND(W25="Correctivo",X25="Manual"),"25%",""))))))</f>
        <v/>
      </c>
      <c r="Z25" s="62"/>
      <c r="AA25" s="62"/>
      <c r="AB25" s="62"/>
      <c r="AC25" s="27" t="str">
        <f>IFERROR(IF(V25="Probabilidad",(K25-(+K25*Y25)),IF(V25="Impacto",K25,"")),"")</f>
        <v/>
      </c>
      <c r="AD25" s="241" t="str">
        <f>IFERROR(LOOKUP(LOOKUP(2,1/(AC25:AC31&lt;&gt;""),AC25:AC31),'[19]Opciones Tratamiento'!$I$2:$I$6,'[19]Opciones Tratamiento'!$J$2:$J$6),"")</f>
        <v/>
      </c>
      <c r="AE25" s="26" t="str">
        <f>+AC25</f>
        <v/>
      </c>
      <c r="AF25" s="241" t="str">
        <f>IFERROR(LOOKUP(LOOKUP(2,1/(AG25:AG31&lt;&gt;""),AG25:AG31),'[19]Opciones Tratamiento'!L2:M6),"")</f>
        <v/>
      </c>
      <c r="AG25" s="28" t="str">
        <f>IFERROR(IF(V25="Impacto",(O25-(+O25*Y25)),IF(V25="Probabilidad",O25,"")),"")</f>
        <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225"/>
      <c r="AJ25" s="65"/>
      <c r="AK25" s="64"/>
      <c r="AL25" s="58"/>
      <c r="AM25" s="64"/>
      <c r="AN25" s="65"/>
      <c r="AO25" s="227"/>
      <c r="AP25" s="243"/>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c r="R26" s="64"/>
      <c r="S26" s="64"/>
      <c r="T26" s="64"/>
      <c r="U26" s="65" t="str">
        <f>+CONCATENATE(R26," ",S26," ",T26)</f>
        <v xml:space="preserve">  </v>
      </c>
      <c r="V26" s="25" t="str">
        <f t="shared" si="3"/>
        <v/>
      </c>
      <c r="W26" s="62"/>
      <c r="X26" s="62"/>
      <c r="Y26" s="26" t="str">
        <f t="shared" ref="Y26" si="10">IF(AND(W26="Preventivo",X26="Automático"),"50%",IF(AND(W26="Preventivo",X26="Manual"),"40%",IF(AND(W26="Detectivo",X26="Automático"),"40%",IF(AND(W26="Detectivo",X26="Manual"),"30%",IF(AND(W26="Correctivo",X26="Automático"),"35%",IF(AND(W26="Correctivo",X26="Manual"),"25%",""))))))</f>
        <v/>
      </c>
      <c r="Z26" s="62"/>
      <c r="AA26" s="62"/>
      <c r="AB26" s="62"/>
      <c r="AC26" s="27" t="str">
        <f>IFERROR(IF(AND(V25="Probabilidad",V26="Probabilidad"),(AE25-(+AE25*Y26)),IF(V26="Probabilidad",(K25-(+K25*Y26)),IF(V26="Impacto",AE25,""))),"")</f>
        <v/>
      </c>
      <c r="AD26" s="241"/>
      <c r="AE26" s="26" t="str">
        <f t="shared" ref="AE26" si="11">+AC26</f>
        <v/>
      </c>
      <c r="AF26" s="241"/>
      <c r="AG26" s="28" t="str">
        <f>IFERROR(IF(AND(V25="Impacto",V26="Impacto"),(AG25-(+AG25*Y26)),IF(V26="Impacto",(O25-(+O25*Y26)),IF(V26="Probabilidad",AG25,""))),"")</f>
        <v/>
      </c>
      <c r="AH26" s="223"/>
      <c r="AI26" s="225"/>
      <c r="AJ26" s="65"/>
      <c r="AK26" s="64"/>
      <c r="AL26" s="58"/>
      <c r="AM26" s="64"/>
      <c r="AN26" s="65"/>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c r="R27" s="64"/>
      <c r="S27" s="64"/>
      <c r="T27" s="64"/>
      <c r="U27" s="65" t="str">
        <f t="shared" ref="U27:U31" si="12">+CONCATENATE(R27," ",S27," ",T27)</f>
        <v xml:space="preserve">  </v>
      </c>
      <c r="V27" s="25" t="str">
        <f t="shared" si="3"/>
        <v/>
      </c>
      <c r="W27" s="62"/>
      <c r="X27" s="62"/>
      <c r="Y27" s="26" t="str">
        <f>IF(AND(W27="Preventivo",X27="Automático"),"50%",IF(AND(W27="Preventivo",X27="Manual"),"40%",IF(AND(W27="Detectivo",X27="Automático"),"40%",IF(AND(W27="Detectivo",X27="Manual"),"30%",IF(AND(W27="Correctivo",X27="Automático"),"35%",IF(AND(W27="Correctivo",X27="Manual"),"25%",""))))))</f>
        <v/>
      </c>
      <c r="Z27" s="62"/>
      <c r="AA27" s="62"/>
      <c r="AB27" s="62"/>
      <c r="AC27" s="27" t="str">
        <f t="shared" ref="AC27:AC31" si="13">IFERROR(IF(AND(V26="Probabilidad",V27="Probabilidad"),(AE26-(+AE26*Y27)),IF(V27="Probabilidad",(K26-(+K26*Y27)),IF(V27="Impacto",AE26,""))),"")</f>
        <v/>
      </c>
      <c r="AD27" s="241"/>
      <c r="AE27" s="26" t="str">
        <f>+AC27</f>
        <v/>
      </c>
      <c r="AF27" s="241"/>
      <c r="AG27" s="28" t="str">
        <f>IFERROR(IF(AND(V25="Impacto",V26="Impacto",V27="Impacto"),(AG26-(+AG26*Y27)),IF(V27="Impacto",(O25-(+O25*Y27)),IF(V27="Probabilidad",AG26,""))),"")</f>
        <v/>
      </c>
      <c r="AH27" s="223"/>
      <c r="AI27" s="225"/>
      <c r="AJ27" s="65"/>
      <c r="AK27" s="64"/>
      <c r="AL27" s="58"/>
      <c r="AM27" s="64"/>
      <c r="AN27" s="65"/>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64"/>
      <c r="S28" s="64"/>
      <c r="T28" s="64"/>
      <c r="U28" s="65" t="str">
        <f t="shared" si="12"/>
        <v xml:space="preserve">  </v>
      </c>
      <c r="V28" s="25" t="str">
        <f t="shared" si="3"/>
        <v/>
      </c>
      <c r="W28" s="62"/>
      <c r="X28" s="62"/>
      <c r="Y28" s="26" t="str">
        <f t="shared" ref="Y28" si="14">IF(AND(W28="Preventivo",X28="Automático"),"50%",IF(AND(W28="Preventivo",X28="Manual"),"40%",IF(AND(W28="Detectivo",X28="Automático"),"40%",IF(AND(W28="Detectivo",X28="Manual"),"30%",IF(AND(W28="Correctivo",X28="Automático"),"35%",IF(AND(W28="Correctivo",X28="Manual"),"25%",""))))))</f>
        <v/>
      </c>
      <c r="Z28" s="62"/>
      <c r="AA28" s="62"/>
      <c r="AB28" s="62"/>
      <c r="AC28" s="27" t="str">
        <f t="shared" si="13"/>
        <v/>
      </c>
      <c r="AD28" s="241"/>
      <c r="AE28" s="26" t="str">
        <f t="shared" ref="AE28" si="15">+AC28</f>
        <v/>
      </c>
      <c r="AF28" s="241"/>
      <c r="AG28" s="28" t="str">
        <f>IFERROR(IF(AND(V25="Impacto",V26="Impacto",V27="Impacto",V28="Impacto"),(AG27-(+AG27*Y28)),IF(V28="Impacto",(O25-(+O25*Y28)),IF(V28="Probabilidad",AG27,""))),"")</f>
        <v/>
      </c>
      <c r="AH28" s="223"/>
      <c r="AI28" s="225"/>
      <c r="AJ28" s="65"/>
      <c r="AK28" s="64"/>
      <c r="AL28" s="58"/>
      <c r="AM28" s="64"/>
      <c r="AN28" s="65"/>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2"/>
        <v xml:space="preserve">  </v>
      </c>
      <c r="V29" s="25" t="str">
        <f t="shared" si="3"/>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3"/>
        <v/>
      </c>
      <c r="AD29" s="241"/>
      <c r="AE29" s="26" t="str">
        <f>+AC29</f>
        <v/>
      </c>
      <c r="AF29" s="241"/>
      <c r="AG29" s="28" t="str">
        <f>IFERROR(IF(AND(V23="Impacto",V24="Impacto",V25="Impacto",V26="Impacto",V29="Impacto"),(AG26-(+AG26*Y29)),IF(V29="Impacto",(O23-(+O23*Y29)),IF(V29="Probabilidad",AG26,""))),"")</f>
        <v/>
      </c>
      <c r="AH29" s="223"/>
      <c r="AI29" s="225"/>
      <c r="AJ29" s="65"/>
      <c r="AK29" s="64"/>
      <c r="AL29" s="58"/>
      <c r="AM29" s="64"/>
      <c r="AN29" s="65"/>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2"/>
        <v xml:space="preserve">  </v>
      </c>
      <c r="V30" s="25" t="str">
        <f t="shared" si="3"/>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3"/>
        <v/>
      </c>
      <c r="AD30" s="241"/>
      <c r="AE30" s="26" t="str">
        <f>+AC30</f>
        <v/>
      </c>
      <c r="AF30" s="241"/>
      <c r="AG30" s="28" t="str">
        <f>IFERROR(IF(AND(V24="Impacto",V25="Impacto",V26="Impacto",V27="Impacto",V30="Impacto"),(AG27-(+AG27*Y30)),IF(V30="Impacto",(O24-(+O24*Y30)),IF(V30="Probabilidad",AG27,""))),"")</f>
        <v/>
      </c>
      <c r="AH30" s="223"/>
      <c r="AI30" s="225"/>
      <c r="AJ30" s="65"/>
      <c r="AK30" s="64"/>
      <c r="AL30" s="58"/>
      <c r="AM30" s="64"/>
      <c r="AN30" s="65"/>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2"/>
        <v xml:space="preserve">  </v>
      </c>
      <c r="V31" s="25" t="str">
        <f t="shared" si="3"/>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3"/>
        <v/>
      </c>
      <c r="AD31" s="241"/>
      <c r="AE31" s="26" t="str">
        <f>+AC31</f>
        <v/>
      </c>
      <c r="AF31" s="241"/>
      <c r="AG31" s="28" t="str">
        <f>IFERROR(IF(AND(V25="Impacto",V26="Impacto",V27="Impacto",V28="Impacto",V31="Impacto"),(AG28-(+AG28*Y31)),IF(V31="Impacto",(O25-(+O25*Y31)),IF(V31="Probabilidad",AG28,""))),"")</f>
        <v/>
      </c>
      <c r="AH31" s="223"/>
      <c r="AI31" s="225"/>
      <c r="AJ31" s="65"/>
      <c r="AK31" s="64"/>
      <c r="AL31" s="58"/>
      <c r="AM31" s="64"/>
      <c r="AN31" s="65"/>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6">+CONCATENATE(D32,"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IF(NOT(ISERROR(MATCH(L32,'[19]Tabla Impacto'!$B$221:$B$223,0))),'[19]Tabla Impacto'!$F$223,L32)</f>
        <v>0</v>
      </c>
      <c r="N32" s="235" t="str">
        <f>IF(OR(M32='[19]Tabla Impacto'!$C$11,M32='[19]Tabla Impacto'!$D$11),"Leve",IF(OR(M32='[19]Tabla Impacto'!$C$12,M32='[19]Tabla Impacto'!$D$12),"Menor",IF(OR(M32='[19]Tabla Impacto'!$C$13,M32='[19]Tabla Impacto'!$D$13),"Moderado",IF(OR(M32='[19]Tabla Impacto'!$C$14,M32='[19]Tabla Impacto'!$D$14),"Mayor",IF(OR(M32='[19]Tabla Impacto'!$C$15,M32='[19]Tabla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64"/>
      <c r="T32" s="58"/>
      <c r="U32" s="65" t="str">
        <f>+CONCATENATE(R32," ",S32," ",T32)</f>
        <v xml:space="preserve">  </v>
      </c>
      <c r="V32" s="25" t="str">
        <f t="shared" si="3"/>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IFERROR(LOOKUP(LOOKUP(2,1/(AC32:AC38&lt;&gt;""),AC32:AC38),'[19]Opciones Tratamiento'!$I$2:$I$6,'[19]Opciones Tratamiento'!$J$2:$J$6),"")</f>
        <v/>
      </c>
      <c r="AE32" s="26" t="str">
        <f>+AC32</f>
        <v/>
      </c>
      <c r="AF32" s="241" t="str">
        <f>IFERROR(LOOKUP(LOOKUP(2,1/(AG32:AG38&lt;&gt;""),AG32:AG38),'[19]Opciones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65"/>
      <c r="AK32" s="64"/>
      <c r="AL32" s="58"/>
      <c r="AM32" s="64"/>
      <c r="AN32" s="65"/>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64"/>
      <c r="S33" s="64"/>
      <c r="T33" s="64"/>
      <c r="U33" s="65" t="str">
        <f>+CONCATENATE(R33," ",S33," ",T33)</f>
        <v xml:space="preserve">  </v>
      </c>
      <c r="V33" s="25" t="str">
        <f t="shared" si="3"/>
        <v/>
      </c>
      <c r="W33" s="62"/>
      <c r="X33" s="62"/>
      <c r="Y33" s="26" t="str">
        <f t="shared" ref="Y33" si="17">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18">+AC33</f>
        <v/>
      </c>
      <c r="AF33" s="241"/>
      <c r="AG33" s="28" t="str">
        <f>IFERROR(IF(AND(V32="Impacto",V33="Impacto"),(AG32-(+AG32*Y33)),IF(V33="Impacto",(O32-(+O32*Y33)),IF(V33="Probabilidad",AG32,""))),"")</f>
        <v/>
      </c>
      <c r="AH33" s="223"/>
      <c r="AI33" s="225"/>
      <c r="AJ33" s="65"/>
      <c r="AK33" s="64"/>
      <c r="AL33" s="58"/>
      <c r="AM33" s="64"/>
      <c r="AN33" s="65"/>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64"/>
      <c r="S34" s="64"/>
      <c r="T34" s="64"/>
      <c r="U34" s="65" t="str">
        <f t="shared" ref="U34:U38" si="19">+CONCATENATE(R34," ",S34," ",T34)</f>
        <v xml:space="preserve">  </v>
      </c>
      <c r="V34" s="25" t="str">
        <f t="shared" si="3"/>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0">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65"/>
      <c r="AK34" s="64"/>
      <c r="AL34" s="58"/>
      <c r="AM34" s="64"/>
      <c r="AN34" s="65"/>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19"/>
        <v xml:space="preserve">  </v>
      </c>
      <c r="V35" s="25" t="str">
        <f t="shared" si="3"/>
        <v/>
      </c>
      <c r="W35" s="62"/>
      <c r="X35" s="62"/>
      <c r="Y35" s="26" t="str">
        <f t="shared" ref="Y35" si="21">IF(AND(W35="Preventivo",X35="Automático"),"50%",IF(AND(W35="Preventivo",X35="Manual"),"40%",IF(AND(W35="Detectivo",X35="Automático"),"40%",IF(AND(W35="Detectivo",X35="Manual"),"30%",IF(AND(W35="Correctivo",X35="Automático"),"35%",IF(AND(W35="Correctivo",X35="Manual"),"25%",""))))))</f>
        <v/>
      </c>
      <c r="Z35" s="62"/>
      <c r="AA35" s="62"/>
      <c r="AB35" s="62"/>
      <c r="AC35" s="27" t="str">
        <f t="shared" si="20"/>
        <v/>
      </c>
      <c r="AD35" s="241"/>
      <c r="AE35" s="26" t="str">
        <f t="shared" ref="AE35" si="22">+AC35</f>
        <v/>
      </c>
      <c r="AF35" s="241"/>
      <c r="AG35" s="28" t="str">
        <f>IFERROR(IF(AND(V32="Impacto",V33="Impacto",V34="Impacto",V35="Impacto"),(AG34-(+AG34*Y35)),IF(V35="Impacto",(O32-(+O32*Y35)),IF(V35="Probabilidad",AG34,""))),"")</f>
        <v/>
      </c>
      <c r="AH35" s="223"/>
      <c r="AI35" s="225"/>
      <c r="AJ35" s="65"/>
      <c r="AK35" s="64"/>
      <c r="AL35" s="58"/>
      <c r="AM35" s="64"/>
      <c r="AN35" s="65"/>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19"/>
        <v xml:space="preserve">  </v>
      </c>
      <c r="V36" s="25" t="str">
        <f t="shared" si="3"/>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0"/>
        <v/>
      </c>
      <c r="AD36" s="241"/>
      <c r="AE36" s="26" t="str">
        <f>+AC36</f>
        <v/>
      </c>
      <c r="AF36" s="241"/>
      <c r="AG36" s="28" t="str">
        <f>IFERROR(IF(AND(V31="Impacto",V32="Impacto",V33="Impacto",V34="Impacto",V36="Impacto"),(AG34-(+AG34*Y36)),IF(V36="Impacto",(O31-(+O31*Y36)),IF(V36="Probabilidad",AG34,""))),"")</f>
        <v/>
      </c>
      <c r="AH36" s="223"/>
      <c r="AI36" s="225"/>
      <c r="AJ36" s="65"/>
      <c r="AK36" s="64"/>
      <c r="AL36" s="58"/>
      <c r="AM36" s="64"/>
      <c r="AN36" s="65"/>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19"/>
        <v xml:space="preserve">  </v>
      </c>
      <c r="V37" s="25" t="str">
        <f t="shared" si="3"/>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0"/>
        <v/>
      </c>
      <c r="AD37" s="241"/>
      <c r="AE37" s="26" t="str">
        <f>+AC37</f>
        <v/>
      </c>
      <c r="AF37" s="241"/>
      <c r="AG37" s="28" t="str">
        <f>IFERROR(IF(AND(V31="Impacto",V32="Impacto",V33="Impacto",V34="Impacto",V37="Impacto"),(AG34-(+AG34*Y37)),IF(V37="Impacto",(O31-(+O31*Y37)),IF(V37="Probabilidad",AG34,""))),"")</f>
        <v/>
      </c>
      <c r="AH37" s="223"/>
      <c r="AI37" s="225"/>
      <c r="AJ37" s="65"/>
      <c r="AK37" s="64"/>
      <c r="AL37" s="58"/>
      <c r="AM37" s="64"/>
      <c r="AN37" s="65"/>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19"/>
        <v xml:space="preserve">  </v>
      </c>
      <c r="V38" s="25" t="str">
        <f t="shared" si="3"/>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0"/>
        <v/>
      </c>
      <c r="AD38" s="241"/>
      <c r="AE38" s="26" t="str">
        <f>+AC38</f>
        <v/>
      </c>
      <c r="AF38" s="241"/>
      <c r="AG38" s="28" t="str">
        <f>IFERROR(IF(AND(V32="Impacto",V33="Impacto",V34="Impacto",V35="Impacto",V38="Impacto"),(AG35-(+AG35*Y38)),IF(V38="Impacto",(O32-(+O32*Y38)),IF(V38="Probabilidad",AG35,""))),"")</f>
        <v/>
      </c>
      <c r="AH38" s="223"/>
      <c r="AI38" s="225"/>
      <c r="AJ38" s="65"/>
      <c r="AK38" s="64"/>
      <c r="AL38" s="58"/>
      <c r="AM38" s="64"/>
      <c r="AN38" s="65"/>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3">+CONCATENATE(D39,"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IF(NOT(ISERROR(MATCH(L39,'[19]Tabla Impacto'!$B$221:$B$223,0))),'[19]Tabla Impacto'!$F$223,L39)</f>
        <v>0</v>
      </c>
      <c r="N39" s="235" t="str">
        <f>IF(OR(M39='[19]Tabla Impacto'!$C$11,M39='[19]Tabla Impacto'!$D$11),"Leve",IF(OR(M39='[19]Tabla Impacto'!$C$12,M39='[19]Tabla Impacto'!$D$12),"Menor",IF(OR(M39='[19]Tabla Impacto'!$C$13,M39='[19]Tabla Impacto'!$D$13),"Moderado",IF(OR(M39='[19]Tabla Impacto'!$C$14,M39='[19]Tabla Impacto'!$D$14),"Mayor",IF(OR(M39='[19]Tabla Impacto'!$C$15,M39='[19]Tabla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3"/>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IFERROR(LOOKUP(LOOKUP(2,1/(AC39:AC45&lt;&gt;""),AC39:AC45),'[19]Opciones Tratamiento'!$I$2:$I$6,'[19]Opciones Tratamiento'!$J$2:$J$6),"")</f>
        <v/>
      </c>
      <c r="AE39" s="26" t="str">
        <f>+AC39</f>
        <v/>
      </c>
      <c r="AF39" s="241" t="str">
        <f>IFERROR(LOOKUP(LOOKUP(2,1/(AG39:AG45&lt;&gt;""),AG39:AG45),'[19]Opciones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65"/>
      <c r="AK39" s="64"/>
      <c r="AL39" s="58"/>
      <c r="AM39" s="64"/>
      <c r="AN39" s="65"/>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3"/>
        <v/>
      </c>
      <c r="W40" s="62"/>
      <c r="X40" s="62"/>
      <c r="Y40" s="26" t="str">
        <f t="shared" ref="Y40" si="24">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5">+AC40</f>
        <v/>
      </c>
      <c r="AF40" s="241"/>
      <c r="AG40" s="28" t="str">
        <f>IFERROR(IF(AND(V39="Impacto",V40="Impacto"),(AG39-(+AG39*Y40)),IF(V40="Impacto",(O39-(+O39*Y40)),IF(V40="Probabilidad",AG39,""))),"")</f>
        <v/>
      </c>
      <c r="AH40" s="223"/>
      <c r="AI40" s="225"/>
      <c r="AJ40" s="65"/>
      <c r="AK40" s="64"/>
      <c r="AL40" s="58"/>
      <c r="AM40" s="64"/>
      <c r="AN40" s="65"/>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6">+CONCATENATE(R41," ",S41," ",T41)</f>
        <v xml:space="preserve">  </v>
      </c>
      <c r="V41" s="25" t="str">
        <f t="shared" si="3"/>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7">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65"/>
      <c r="AK41" s="64"/>
      <c r="AL41" s="58"/>
      <c r="AM41" s="64"/>
      <c r="AN41" s="65"/>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6"/>
        <v xml:space="preserve">  </v>
      </c>
      <c r="V42" s="25" t="str">
        <f t="shared" si="3"/>
        <v/>
      </c>
      <c r="W42" s="62"/>
      <c r="X42" s="62"/>
      <c r="Y42" s="26" t="str">
        <f t="shared" ref="Y42" si="28">IF(AND(W42="Preventivo",X42="Automático"),"50%",IF(AND(W42="Preventivo",X42="Manual"),"40%",IF(AND(W42="Detectivo",X42="Automático"),"40%",IF(AND(W42="Detectivo",X42="Manual"),"30%",IF(AND(W42="Correctivo",X42="Automático"),"35%",IF(AND(W42="Correctivo",X42="Manual"),"25%",""))))))</f>
        <v/>
      </c>
      <c r="Z42" s="62"/>
      <c r="AA42" s="62"/>
      <c r="AB42" s="62"/>
      <c r="AC42" s="27" t="str">
        <f t="shared" si="27"/>
        <v/>
      </c>
      <c r="AD42" s="241"/>
      <c r="AE42" s="26" t="str">
        <f t="shared" ref="AE42" si="29">+AC42</f>
        <v/>
      </c>
      <c r="AF42" s="241"/>
      <c r="AG42" s="28" t="str">
        <f>IFERROR(IF(AND(V39="Impacto",V40="Impacto",V41="Impacto",V42="Impacto"),(AG41-(+AG41*Y42)),IF(V42="Impacto",(O39-(+O39*Y42)),IF(V42="Probabilidad",AG41,""))),"")</f>
        <v/>
      </c>
      <c r="AH42" s="223"/>
      <c r="AI42" s="225"/>
      <c r="AJ42" s="65"/>
      <c r="AK42" s="64"/>
      <c r="AL42" s="58"/>
      <c r="AM42" s="64"/>
      <c r="AN42" s="65"/>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6"/>
        <v xml:space="preserve">  </v>
      </c>
      <c r="V43" s="25" t="str">
        <f t="shared" si="3"/>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7"/>
        <v/>
      </c>
      <c r="AD43" s="241"/>
      <c r="AE43" s="26" t="str">
        <f>+AC43</f>
        <v/>
      </c>
      <c r="AF43" s="241"/>
      <c r="AG43" s="28" t="str">
        <f>IFERROR(IF(AND(V38="Impacto",V39="Impacto",V40="Impacto",V41="Impacto",V43="Impacto"),(AG41-(+AG41*Y43)),IF(V43="Impacto",(O38-(+O38*Y43)),IF(V43="Probabilidad",AG41,""))),"")</f>
        <v/>
      </c>
      <c r="AH43" s="223"/>
      <c r="AI43" s="225"/>
      <c r="AJ43" s="65"/>
      <c r="AK43" s="64"/>
      <c r="AL43" s="58"/>
      <c r="AM43" s="64"/>
      <c r="AN43" s="65"/>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6"/>
        <v xml:space="preserve">  </v>
      </c>
      <c r="V44" s="25" t="str">
        <f t="shared" si="3"/>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7"/>
        <v/>
      </c>
      <c r="AD44" s="241"/>
      <c r="AE44" s="26" t="str">
        <f>+AC44</f>
        <v/>
      </c>
      <c r="AF44" s="241"/>
      <c r="AG44" s="28" t="str">
        <f>IFERROR(IF(AND(V38="Impacto",V39="Impacto",V40="Impacto",V41="Impacto",V44="Impacto"),(AG41-(+AG41*Y44)),IF(V44="Impacto",(O38-(+O38*Y44)),IF(V44="Probabilidad",AG41,""))),"")</f>
        <v/>
      </c>
      <c r="AH44" s="223"/>
      <c r="AI44" s="225"/>
      <c r="AJ44" s="65"/>
      <c r="AK44" s="64"/>
      <c r="AL44" s="58"/>
      <c r="AM44" s="64"/>
      <c r="AN44" s="65"/>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6"/>
        <v xml:space="preserve">  </v>
      </c>
      <c r="V45" s="25" t="str">
        <f t="shared" si="3"/>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7"/>
        <v/>
      </c>
      <c r="AD45" s="241"/>
      <c r="AE45" s="26" t="str">
        <f>+AC45</f>
        <v/>
      </c>
      <c r="AF45" s="241"/>
      <c r="AG45" s="28" t="str">
        <f>IFERROR(IF(AND(V39="Impacto",V40="Impacto",V41="Impacto",V42="Impacto",V45="Impacto"),(AG42-(+AG42*Y45)),IF(V45="Impacto",(O39-(+O39*Y45)),IF(V45="Probabilidad",AG42,""))),"")</f>
        <v/>
      </c>
      <c r="AH45" s="223"/>
      <c r="AI45" s="225"/>
      <c r="AJ45" s="65"/>
      <c r="AK45" s="64"/>
      <c r="AL45" s="58"/>
      <c r="AM45" s="64"/>
      <c r="AN45" s="65"/>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0">+CONCATENATE(D46,"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IF(NOT(ISERROR(MATCH(L46,'[19]Tabla Impacto'!$B$221:$B$223,0))),'[19]Tabla Impacto'!$F$223,L46)</f>
        <v>0</v>
      </c>
      <c r="N46" s="235" t="str">
        <f>IF(OR(M46='[19]Tabla Impacto'!$C$11,M46='[19]Tabla Impacto'!$D$11),"Leve",IF(OR(M46='[19]Tabla Impacto'!$C$12,M46='[19]Tabla Impacto'!$D$12),"Menor",IF(OR(M46='[19]Tabla Impacto'!$C$13,M46='[19]Tabla Impacto'!$D$13),"Moderado",IF(OR(M46='[19]Tabla Impacto'!$C$14,M46='[19]Tabla Impacto'!$D$14),"Mayor",IF(OR(M46='[19]Tabla Impacto'!$C$15,M46='[19]Tabla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3"/>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IFERROR(LOOKUP(LOOKUP(2,1/(AC46:AC52&lt;&gt;""),AC46:AC52),'[19]Opciones Tratamiento'!$I$2:$I$6,'[19]Opciones Tratamiento'!$J$2:$J$6),"")</f>
        <v/>
      </c>
      <c r="AE46" s="26" t="str">
        <f>+AC46</f>
        <v/>
      </c>
      <c r="AF46" s="241" t="str">
        <f>IFERROR(LOOKUP(LOOKUP(2,1/(AG46:AG52&lt;&gt;""),AG46:AG52),'[19]Opciones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65"/>
      <c r="AK46" s="64"/>
      <c r="AL46" s="58"/>
      <c r="AM46" s="64"/>
      <c r="AN46" s="65"/>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3"/>
        <v/>
      </c>
      <c r="W47" s="62"/>
      <c r="X47" s="62"/>
      <c r="Y47" s="26" t="str">
        <f t="shared" ref="Y47" si="31">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2">+AC47</f>
        <v/>
      </c>
      <c r="AF47" s="241"/>
      <c r="AG47" s="28" t="str">
        <f>IFERROR(IF(AND(V46="Impacto",V47="Impacto"),(AG46-(+AG46*Y47)),IF(V47="Impacto",(O46-(+O46*Y47)),IF(V47="Probabilidad",AG46,""))),"")</f>
        <v/>
      </c>
      <c r="AH47" s="223"/>
      <c r="AI47" s="225"/>
      <c r="AJ47" s="65"/>
      <c r="AK47" s="64"/>
      <c r="AL47" s="58"/>
      <c r="AM47" s="64"/>
      <c r="AN47" s="65"/>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3">+CONCATENATE(R48," ",S48," ",T48)</f>
        <v xml:space="preserve">  </v>
      </c>
      <c r="V48" s="25" t="str">
        <f t="shared" si="3"/>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4">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65"/>
      <c r="AK48" s="64"/>
      <c r="AL48" s="58"/>
      <c r="AM48" s="64"/>
      <c r="AN48" s="65"/>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3"/>
        <v xml:space="preserve">  </v>
      </c>
      <c r="V49" s="25" t="str">
        <f t="shared" si="3"/>
        <v/>
      </c>
      <c r="W49" s="62"/>
      <c r="X49" s="62"/>
      <c r="Y49" s="26" t="str">
        <f t="shared" ref="Y49" si="35">IF(AND(W49="Preventivo",X49="Automático"),"50%",IF(AND(W49="Preventivo",X49="Manual"),"40%",IF(AND(W49="Detectivo",X49="Automático"),"40%",IF(AND(W49="Detectivo",X49="Manual"),"30%",IF(AND(W49="Correctivo",X49="Automático"),"35%",IF(AND(W49="Correctivo",X49="Manual"),"25%",""))))))</f>
        <v/>
      </c>
      <c r="Z49" s="62"/>
      <c r="AA49" s="62"/>
      <c r="AB49" s="62"/>
      <c r="AC49" s="27" t="str">
        <f t="shared" si="34"/>
        <v/>
      </c>
      <c r="AD49" s="241"/>
      <c r="AE49" s="26" t="str">
        <f t="shared" ref="AE49" si="36">+AC49</f>
        <v/>
      </c>
      <c r="AF49" s="241"/>
      <c r="AG49" s="28" t="str">
        <f>IFERROR(IF(AND(V46="Impacto",V47="Impacto",V48="Impacto",V49="Impacto"),(AG48-(+AG48*Y49)),IF(V49="Impacto",(O46-(+O46*Y49)),IF(V49="Probabilidad",AG48,""))),"")</f>
        <v/>
      </c>
      <c r="AH49" s="223"/>
      <c r="AI49" s="225"/>
      <c r="AJ49" s="65"/>
      <c r="AK49" s="64"/>
      <c r="AL49" s="58"/>
      <c r="AM49" s="64"/>
      <c r="AN49" s="65"/>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3"/>
        <v xml:space="preserve">  </v>
      </c>
      <c r="V50" s="25" t="str">
        <f t="shared" si="3"/>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4"/>
        <v/>
      </c>
      <c r="AD50" s="241"/>
      <c r="AE50" s="26" t="str">
        <f>+AC50</f>
        <v/>
      </c>
      <c r="AF50" s="241"/>
      <c r="AG50" s="28" t="str">
        <f>IFERROR(IF(AND(V45="Impacto",V46="Impacto",V47="Impacto",V48="Impacto",V50="Impacto"),(AG48-(+AG48*Y50)),IF(V50="Impacto",(O45-(+O45*Y50)),IF(V50="Probabilidad",AG48,""))),"")</f>
        <v/>
      </c>
      <c r="AH50" s="223"/>
      <c r="AI50" s="225"/>
      <c r="AJ50" s="65"/>
      <c r="AK50" s="64"/>
      <c r="AL50" s="58"/>
      <c r="AM50" s="64"/>
      <c r="AN50" s="65"/>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3"/>
        <v xml:space="preserve">  </v>
      </c>
      <c r="V51" s="25" t="str">
        <f t="shared" si="3"/>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4"/>
        <v/>
      </c>
      <c r="AD51" s="241"/>
      <c r="AE51" s="26" t="str">
        <f>+AC51</f>
        <v/>
      </c>
      <c r="AF51" s="241"/>
      <c r="AG51" s="28" t="str">
        <f>IFERROR(IF(AND(V45="Impacto",V46="Impacto",V47="Impacto",V48="Impacto",V51="Impacto"),(AG48-(+AG48*Y51)),IF(V51="Impacto",(O45-(+O45*Y51)),IF(V51="Probabilidad",AG48,""))),"")</f>
        <v/>
      </c>
      <c r="AH51" s="223"/>
      <c r="AI51" s="225"/>
      <c r="AJ51" s="65"/>
      <c r="AK51" s="64"/>
      <c r="AL51" s="58"/>
      <c r="AM51" s="64"/>
      <c r="AN51" s="65"/>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3"/>
        <v xml:space="preserve">  </v>
      </c>
      <c r="V52" s="25" t="str">
        <f t="shared" si="3"/>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4"/>
        <v/>
      </c>
      <c r="AD52" s="241"/>
      <c r="AE52" s="26" t="str">
        <f>+AC52</f>
        <v/>
      </c>
      <c r="AF52" s="241"/>
      <c r="AG52" s="28" t="str">
        <f>IFERROR(IF(AND(V46="Impacto",V47="Impacto",V48="Impacto",V49="Impacto",V52="Impacto"),(AG49-(+AG49*Y52)),IF(V52="Impacto",(O46-(+O46*Y52)),IF(V52="Probabilidad",AG49,""))),"")</f>
        <v/>
      </c>
      <c r="AH52" s="223"/>
      <c r="AI52" s="225"/>
      <c r="AJ52" s="65"/>
      <c r="AK52" s="64"/>
      <c r="AL52" s="58"/>
      <c r="AM52" s="64"/>
      <c r="AN52" s="65"/>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7">+CONCATENATE(D53,"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IF(NOT(ISERROR(MATCH(L53,'[19]Tabla Impacto'!$B$221:$B$223,0))),'[19]Tabla Impacto'!$F$223,L53)</f>
        <v>0</v>
      </c>
      <c r="N53" s="235" t="str">
        <f>IF(OR(M53='[19]Tabla Impacto'!$C$11,M53='[19]Tabla Impacto'!$D$11),"Leve",IF(OR(M53='[19]Tabla Impacto'!$C$12,M53='[19]Tabla Impacto'!$D$12),"Menor",IF(OR(M53='[19]Tabla Impacto'!$C$13,M53='[19]Tabla Impacto'!$D$13),"Moderado",IF(OR(M53='[19]Tabla Impacto'!$C$14,M53='[19]Tabla Impacto'!$D$14),"Mayor",IF(OR(M53='[19]Tabla Impacto'!$C$15,M53='[19]Tabla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3"/>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IFERROR(LOOKUP(LOOKUP(2,1/(AC53:AC59&lt;&gt;""),AC53:AC59),'[19]Opciones Tratamiento'!$I$2:$I$6,'[19]Opciones Tratamiento'!$J$2:$J$6),"")</f>
        <v/>
      </c>
      <c r="AE53" s="26" t="str">
        <f>+AC53</f>
        <v/>
      </c>
      <c r="AF53" s="241" t="str">
        <f>IFERROR(LOOKUP(LOOKUP(2,1/(AG53:AG59&lt;&gt;""),AG53:AG59),'[19]Opciones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65"/>
      <c r="AK53" s="64"/>
      <c r="AL53" s="58"/>
      <c r="AM53" s="64"/>
      <c r="AN53" s="65"/>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3"/>
        <v/>
      </c>
      <c r="W54" s="62"/>
      <c r="X54" s="62"/>
      <c r="Y54" s="26" t="str">
        <f t="shared" ref="Y54" si="38">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39">+AC54</f>
        <v/>
      </c>
      <c r="AF54" s="241"/>
      <c r="AG54" s="28" t="str">
        <f>IFERROR(IF(AND(V53="Impacto",V54="Impacto"),(AG53-(+AG53*Y54)),IF(V54="Impacto",(O53-(+O53*Y54)),IF(V54="Probabilidad",AG53,""))),"")</f>
        <v/>
      </c>
      <c r="AH54" s="223"/>
      <c r="AI54" s="225"/>
      <c r="AJ54" s="65"/>
      <c r="AK54" s="64"/>
      <c r="AL54" s="58"/>
      <c r="AM54" s="64"/>
      <c r="AN54" s="65"/>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0">+CONCATENATE(R55," ",S55," ",T55)</f>
        <v xml:space="preserve">  </v>
      </c>
      <c r="V55" s="25" t="str">
        <f t="shared" si="3"/>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1">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65"/>
      <c r="AK55" s="64"/>
      <c r="AL55" s="58"/>
      <c r="AM55" s="64"/>
      <c r="AN55" s="65"/>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0"/>
        <v xml:space="preserve">  </v>
      </c>
      <c r="V56" s="25" t="str">
        <f t="shared" si="3"/>
        <v/>
      </c>
      <c r="W56" s="62"/>
      <c r="X56" s="62"/>
      <c r="Y56" s="26" t="str">
        <f t="shared" ref="Y56" si="42">IF(AND(W56="Preventivo",X56="Automático"),"50%",IF(AND(W56="Preventivo",X56="Manual"),"40%",IF(AND(W56="Detectivo",X56="Automático"),"40%",IF(AND(W56="Detectivo",X56="Manual"),"30%",IF(AND(W56="Correctivo",X56="Automático"),"35%",IF(AND(W56="Correctivo",X56="Manual"),"25%",""))))))</f>
        <v/>
      </c>
      <c r="Z56" s="62"/>
      <c r="AA56" s="62"/>
      <c r="AB56" s="62"/>
      <c r="AC56" s="27" t="str">
        <f t="shared" si="41"/>
        <v/>
      </c>
      <c r="AD56" s="241"/>
      <c r="AE56" s="26" t="str">
        <f t="shared" ref="AE56" si="43">+AC56</f>
        <v/>
      </c>
      <c r="AF56" s="241"/>
      <c r="AG56" s="28" t="str">
        <f>IFERROR(IF(AND(V53="Impacto",V54="Impacto",V55="Impacto",V56="Impacto"),(AG55-(+AG55*Y56)),IF(V56="Impacto",(O53-(+O53*Y56)),IF(V56="Probabilidad",AG55,""))),"")</f>
        <v/>
      </c>
      <c r="AH56" s="223"/>
      <c r="AI56" s="225"/>
      <c r="AJ56" s="65"/>
      <c r="AK56" s="64"/>
      <c r="AL56" s="58"/>
      <c r="AM56" s="64"/>
      <c r="AN56" s="65"/>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0"/>
        <v xml:space="preserve">  </v>
      </c>
      <c r="V57" s="25" t="str">
        <f t="shared" si="3"/>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1"/>
        <v/>
      </c>
      <c r="AD57" s="241"/>
      <c r="AE57" s="26" t="str">
        <f>+AC57</f>
        <v/>
      </c>
      <c r="AF57" s="241"/>
      <c r="AG57" s="28" t="str">
        <f>IFERROR(IF(AND(V52="Impacto",V53="Impacto",V54="Impacto",V55="Impacto",V57="Impacto"),(AG55-(+AG55*Y57)),IF(V57="Impacto",(O52-(+O52*Y57)),IF(V57="Probabilidad",AG55,""))),"")</f>
        <v/>
      </c>
      <c r="AH57" s="223"/>
      <c r="AI57" s="225"/>
      <c r="AJ57" s="65"/>
      <c r="AK57" s="64"/>
      <c r="AL57" s="58"/>
      <c r="AM57" s="64"/>
      <c r="AN57" s="65"/>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0"/>
        <v xml:space="preserve">  </v>
      </c>
      <c r="V58" s="25" t="str">
        <f t="shared" si="3"/>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1"/>
        <v/>
      </c>
      <c r="AD58" s="241"/>
      <c r="AE58" s="26" t="str">
        <f>+AC58</f>
        <v/>
      </c>
      <c r="AF58" s="241"/>
      <c r="AG58" s="28" t="str">
        <f>IFERROR(IF(AND(V52="Impacto",V53="Impacto",V54="Impacto",V55="Impacto",V58="Impacto"),(AG55-(+AG55*Y58)),IF(V58="Impacto",(O52-(+O52*Y58)),IF(V58="Probabilidad",AG55,""))),"")</f>
        <v/>
      </c>
      <c r="AH58" s="223"/>
      <c r="AI58" s="225"/>
      <c r="AJ58" s="65"/>
      <c r="AK58" s="64"/>
      <c r="AL58" s="58"/>
      <c r="AM58" s="64"/>
      <c r="AN58" s="65"/>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0"/>
        <v xml:space="preserve">  </v>
      </c>
      <c r="V59" s="25" t="str">
        <f t="shared" si="3"/>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1"/>
        <v/>
      </c>
      <c r="AD59" s="241"/>
      <c r="AE59" s="26" t="str">
        <f>+AC59</f>
        <v/>
      </c>
      <c r="AF59" s="241"/>
      <c r="AG59" s="28" t="str">
        <f>IFERROR(IF(AND(V53="Impacto",V54="Impacto",V55="Impacto",V56="Impacto",V59="Impacto"),(AG56-(+AG56*Y59)),IF(V59="Impacto",(O53-(+O53*Y59)),IF(V59="Probabilidad",AG56,""))),"")</f>
        <v/>
      </c>
      <c r="AH59" s="223"/>
      <c r="AI59" s="225"/>
      <c r="AJ59" s="65"/>
      <c r="AK59" s="64"/>
      <c r="AL59" s="58"/>
      <c r="AM59" s="64"/>
      <c r="AN59" s="65"/>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4">+CONCATENATE(D60,"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IF(NOT(ISERROR(MATCH(L60,'[19]Tabla Impacto'!$B$221:$B$223,0))),'[19]Tabla Impacto'!$F$223,L60)</f>
        <v>0</v>
      </c>
      <c r="N60" s="235" t="str">
        <f>IF(OR(M60='[19]Tabla Impacto'!$C$11,M60='[19]Tabla Impacto'!$D$11),"Leve",IF(OR(M60='[19]Tabla Impacto'!$C$12,M60='[19]Tabla Impacto'!$D$12),"Menor",IF(OR(M60='[19]Tabla Impacto'!$C$13,M60='[19]Tabla Impacto'!$D$13),"Moderado",IF(OR(M60='[19]Tabla Impacto'!$C$14,M60='[19]Tabla Impacto'!$D$14),"Mayor",IF(OR(M60='[19]Tabla Impacto'!$C$15,M60='[19]Tabla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3"/>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IFERROR(LOOKUP(LOOKUP(2,1/(AC60:AC66&lt;&gt;""),AC60:AC66),'[19]Opciones Tratamiento'!$I$2:$I$6,'[19]Opciones Tratamiento'!$J$2:$J$6),"")</f>
        <v/>
      </c>
      <c r="AE60" s="26" t="str">
        <f>+AC60</f>
        <v/>
      </c>
      <c r="AF60" s="241" t="str">
        <f>IFERROR(LOOKUP(LOOKUP(2,1/(AG60:AG66&lt;&gt;""),AG60:AG66),'[19]Opciones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65"/>
      <c r="AK60" s="64"/>
      <c r="AL60" s="58"/>
      <c r="AM60" s="64"/>
      <c r="AN60" s="65"/>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3"/>
        <v/>
      </c>
      <c r="W61" s="62"/>
      <c r="X61" s="62"/>
      <c r="Y61" s="26" t="str">
        <f t="shared" ref="Y61" si="45">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6">+AC61</f>
        <v/>
      </c>
      <c r="AF61" s="241"/>
      <c r="AG61" s="28" t="str">
        <f>IFERROR(IF(AND(V60="Impacto",V61="Impacto"),(AG60-(+AG60*Y61)),IF(V61="Impacto",(O60-(+O60*Y61)),IF(V61="Probabilidad",AG60,""))),"")</f>
        <v/>
      </c>
      <c r="AH61" s="223"/>
      <c r="AI61" s="225"/>
      <c r="AJ61" s="65"/>
      <c r="AK61" s="64"/>
      <c r="AL61" s="58"/>
      <c r="AM61" s="64"/>
      <c r="AN61" s="65"/>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7">+CONCATENATE(R62," ",S62," ",T62)</f>
        <v xml:space="preserve">  </v>
      </c>
      <c r="V62" s="25" t="str">
        <f t="shared" si="3"/>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48">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65"/>
      <c r="AK62" s="64"/>
      <c r="AL62" s="58"/>
      <c r="AM62" s="64"/>
      <c r="AN62" s="65"/>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7"/>
        <v xml:space="preserve">  </v>
      </c>
      <c r="V63" s="25" t="str">
        <f t="shared" si="3"/>
        <v/>
      </c>
      <c r="W63" s="62"/>
      <c r="X63" s="62"/>
      <c r="Y63" s="26" t="str">
        <f t="shared" ref="Y63:Y65" si="49">IF(AND(W63="Preventivo",X63="Automático"),"50%",IF(AND(W63="Preventivo",X63="Manual"),"40%",IF(AND(W63="Detectivo",X63="Automático"),"40%",IF(AND(W63="Detectivo",X63="Manual"),"30%",IF(AND(W63="Correctivo",X63="Automático"),"35%",IF(AND(W63="Correctivo",X63="Manual"),"25%",""))))))</f>
        <v/>
      </c>
      <c r="Z63" s="62"/>
      <c r="AA63" s="62"/>
      <c r="AB63" s="62"/>
      <c r="AC63" s="27" t="str">
        <f t="shared" si="48"/>
        <v/>
      </c>
      <c r="AD63" s="241"/>
      <c r="AE63" s="26" t="str">
        <f t="shared" ref="AE63:AE65" si="50">+AC63</f>
        <v/>
      </c>
      <c r="AF63" s="241"/>
      <c r="AG63" s="28" t="str">
        <f>IFERROR(IF(AND(V60="Impacto",V61="Impacto",V62="Impacto",V63="Impacto"),(AG62-(+AG62*Y63)),IF(V63="Impacto",(O60-(+O60*Y63)),IF(V63="Probabilidad",AG62,""))),"")</f>
        <v/>
      </c>
      <c r="AH63" s="223"/>
      <c r="AI63" s="225"/>
      <c r="AJ63" s="65"/>
      <c r="AK63" s="64"/>
      <c r="AL63" s="58"/>
      <c r="AM63" s="64"/>
      <c r="AN63" s="65"/>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7"/>
        <v xml:space="preserve">  </v>
      </c>
      <c r="V64" s="25" t="str">
        <f t="shared" si="3"/>
        <v/>
      </c>
      <c r="W64" s="62"/>
      <c r="X64" s="62"/>
      <c r="Y64" s="26" t="str">
        <f t="shared" si="49"/>
        <v/>
      </c>
      <c r="Z64" s="62"/>
      <c r="AA64" s="62"/>
      <c r="AB64" s="62"/>
      <c r="AC64" s="27" t="str">
        <f t="shared" si="48"/>
        <v/>
      </c>
      <c r="AD64" s="263"/>
      <c r="AE64" s="26" t="str">
        <f t="shared" si="50"/>
        <v/>
      </c>
      <c r="AF64" s="263"/>
      <c r="AG64" s="28" t="str">
        <f>IFERROR(IF(AND(V61="Impacto",V62="Impacto",V63="Impacto",V64="Impacto"),(AG63-(+AG63*Y64)),IF(V64="Impacto",(O61-(+O61*Y64)),IF(V64="Probabilidad",AG63,""))),"")</f>
        <v/>
      </c>
      <c r="AH64" s="265"/>
      <c r="AI64" s="267"/>
      <c r="AJ64" s="65"/>
      <c r="AK64" s="64"/>
      <c r="AL64" s="58"/>
      <c r="AM64" s="64"/>
      <c r="AN64" s="65"/>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7"/>
        <v xml:space="preserve">  </v>
      </c>
      <c r="V65" s="25" t="str">
        <f t="shared" si="3"/>
        <v/>
      </c>
      <c r="W65" s="62"/>
      <c r="X65" s="62"/>
      <c r="Y65" s="26" t="str">
        <f t="shared" si="49"/>
        <v/>
      </c>
      <c r="Z65" s="62"/>
      <c r="AA65" s="62"/>
      <c r="AB65" s="62"/>
      <c r="AC65" s="27" t="str">
        <f t="shared" si="48"/>
        <v/>
      </c>
      <c r="AD65" s="263"/>
      <c r="AE65" s="26" t="str">
        <f t="shared" si="50"/>
        <v/>
      </c>
      <c r="AF65" s="263"/>
      <c r="AG65" s="28" t="str">
        <f>IFERROR(IF(AND(V61="Impacto",V62="Impacto",V63="Impacto",V65="Impacto"),(AG63-(+AG63*Y65)),IF(V65="Impacto",(O61-(+O61*Y65)),IF(V65="Probabilidad",AG63,""))),"")</f>
        <v/>
      </c>
      <c r="AH65" s="265"/>
      <c r="AI65" s="267"/>
      <c r="AJ65" s="65"/>
      <c r="AK65" s="64"/>
      <c r="AL65" s="58"/>
      <c r="AM65" s="64"/>
      <c r="AN65" s="65"/>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7"/>
        <v xml:space="preserve">  </v>
      </c>
      <c r="V66" s="30" t="str">
        <f t="shared" si="3"/>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48"/>
        <v/>
      </c>
      <c r="AD66" s="264"/>
      <c r="AE66" s="31" t="str">
        <f>+AC66</f>
        <v/>
      </c>
      <c r="AF66" s="264"/>
      <c r="AG66" s="32" t="str">
        <f>IFERROR(IF(AND(V60="Impacto",V61="Impacto",V62="Impacto",V63="Impacto",V66="Impacto"),(AG63-(+AG63*Y66)),IF(V66="Impacto",(O60-(+O60*Y66)),IF(V66="Probabilidad",AG63,""))),"")</f>
        <v/>
      </c>
      <c r="AH66" s="266"/>
      <c r="AI66" s="268"/>
      <c r="AJ66" s="72"/>
      <c r="AK66" s="73"/>
      <c r="AL66" s="71"/>
      <c r="AM66" s="73"/>
      <c r="AN66" s="72"/>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1">+CONCATENATE(D67,"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IF(NOT(ISERROR(MATCH(L67,'[19]Tabla Impacto'!$B$221:$B$223,0))),'[19]Tabla Impacto'!$F$223,L67)</f>
        <v>0</v>
      </c>
      <c r="N67" s="235" t="str">
        <f>IF(OR(M67='[19]Tabla Impacto'!$C$11,M67='[19]Tabla Impacto'!$D$11),"Leve",IF(OR(M67='[19]Tabla Impacto'!$C$12,M67='[19]Tabla Impacto'!$D$12),"Menor",IF(OR(M67='[19]Tabla Impacto'!$C$13,M67='[19]Tabla Impacto'!$D$13),"Moderado",IF(OR(M67='[19]Tabla Impacto'!$C$14,M67='[19]Tabla Impacto'!$D$14),"Mayor",IF(OR(M67='[19]Tabla Impacto'!$C$15,M67='[19]Tabla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3"/>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IFERROR(LOOKUP(LOOKUP(2,1/(AC67:AC73&lt;&gt;""),AC67:AC73),'[19]Opciones Tratamiento'!$I$2:$I$6,'[19]Opciones Tratamiento'!$J$2:$J$6),"")</f>
        <v/>
      </c>
      <c r="AE67" s="26" t="str">
        <f>+AC67</f>
        <v/>
      </c>
      <c r="AF67" s="241" t="str">
        <f>IFERROR(LOOKUP(LOOKUP(2,1/(AG67:AG73&lt;&gt;""),AG67:AG73),'[19]Opciones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65"/>
      <c r="AK67" s="64"/>
      <c r="AL67" s="58"/>
      <c r="AM67" s="64"/>
      <c r="AN67" s="65"/>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3"/>
        <v/>
      </c>
      <c r="W68" s="62"/>
      <c r="X68" s="62"/>
      <c r="Y68" s="26" t="str">
        <f t="shared" ref="Y68" si="52">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3">+AC68</f>
        <v/>
      </c>
      <c r="AF68" s="241"/>
      <c r="AG68" s="28" t="str">
        <f>IFERROR(IF(AND(V67="Impacto",V68="Impacto"),(AG67-(+AG67*Y68)),IF(V68="Impacto",(O67-(+O67*Y68)),IF(V68="Probabilidad",AG67,""))),"")</f>
        <v/>
      </c>
      <c r="AH68" s="223"/>
      <c r="AI68" s="225"/>
      <c r="AJ68" s="65"/>
      <c r="AK68" s="64"/>
      <c r="AL68" s="58"/>
      <c r="AM68" s="64"/>
      <c r="AN68" s="65"/>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4">+CONCATENATE(R69," ",S69," ",T69)</f>
        <v xml:space="preserve">  </v>
      </c>
      <c r="V69" s="25" t="str">
        <f t="shared" si="3"/>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5">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65"/>
      <c r="AK69" s="64"/>
      <c r="AL69" s="58"/>
      <c r="AM69" s="64"/>
      <c r="AN69" s="65"/>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4"/>
        <v xml:space="preserve">  </v>
      </c>
      <c r="V70" s="25" t="str">
        <f t="shared" si="3"/>
        <v/>
      </c>
      <c r="W70" s="62"/>
      <c r="X70" s="62"/>
      <c r="Y70" s="26" t="str">
        <f t="shared" ref="Y70:Y72" si="56">IF(AND(W70="Preventivo",X70="Automático"),"50%",IF(AND(W70="Preventivo",X70="Manual"),"40%",IF(AND(W70="Detectivo",X70="Automático"),"40%",IF(AND(W70="Detectivo",X70="Manual"),"30%",IF(AND(W70="Correctivo",X70="Automático"),"35%",IF(AND(W70="Correctivo",X70="Manual"),"25%",""))))))</f>
        <v/>
      </c>
      <c r="Z70" s="62"/>
      <c r="AA70" s="62"/>
      <c r="AB70" s="62"/>
      <c r="AC70" s="27" t="str">
        <f t="shared" si="55"/>
        <v/>
      </c>
      <c r="AD70" s="241"/>
      <c r="AE70" s="26" t="str">
        <f t="shared" ref="AE70:AE72" si="57">+AC70</f>
        <v/>
      </c>
      <c r="AF70" s="241"/>
      <c r="AG70" s="28" t="str">
        <f>IFERROR(IF(AND(V67="Impacto",V68="Impacto",V69="Impacto",V70="Impacto"),(AG69-(+AG69*Y70)),IF(V70="Impacto",(O67-(+O67*Y70)),IF(V70="Probabilidad",AG69,""))),"")</f>
        <v/>
      </c>
      <c r="AH70" s="223"/>
      <c r="AI70" s="225"/>
      <c r="AJ70" s="65"/>
      <c r="AK70" s="64"/>
      <c r="AL70" s="58"/>
      <c r="AM70" s="64"/>
      <c r="AN70" s="65"/>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4"/>
        <v xml:space="preserve">  </v>
      </c>
      <c r="V71" s="25" t="str">
        <f t="shared" si="3"/>
        <v/>
      </c>
      <c r="W71" s="62"/>
      <c r="X71" s="62"/>
      <c r="Y71" s="26" t="str">
        <f t="shared" si="56"/>
        <v/>
      </c>
      <c r="Z71" s="62"/>
      <c r="AA71" s="62"/>
      <c r="AB71" s="62"/>
      <c r="AC71" s="27" t="str">
        <f t="shared" si="55"/>
        <v/>
      </c>
      <c r="AD71" s="263"/>
      <c r="AE71" s="26" t="str">
        <f t="shared" si="57"/>
        <v/>
      </c>
      <c r="AF71" s="263"/>
      <c r="AG71" s="28" t="str">
        <f>IFERROR(IF(AND(V68="Impacto",V69="Impacto",V70="Impacto",V71="Impacto"),(AG70-(+AG70*Y71)),IF(V71="Impacto",(O68-(+O68*Y71)),IF(V71="Probabilidad",AG70,""))),"")</f>
        <v/>
      </c>
      <c r="AH71" s="265"/>
      <c r="AI71" s="267"/>
      <c r="AJ71" s="65"/>
      <c r="AK71" s="64"/>
      <c r="AL71" s="58"/>
      <c r="AM71" s="64"/>
      <c r="AN71" s="65"/>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4"/>
        <v xml:space="preserve">  </v>
      </c>
      <c r="V72" s="25" t="str">
        <f t="shared" si="3"/>
        <v/>
      </c>
      <c r="W72" s="62"/>
      <c r="X72" s="62"/>
      <c r="Y72" s="26" t="str">
        <f t="shared" si="56"/>
        <v/>
      </c>
      <c r="Z72" s="62"/>
      <c r="AA72" s="62"/>
      <c r="AB72" s="62"/>
      <c r="AC72" s="27" t="str">
        <f t="shared" si="55"/>
        <v/>
      </c>
      <c r="AD72" s="263"/>
      <c r="AE72" s="26" t="str">
        <f t="shared" si="57"/>
        <v/>
      </c>
      <c r="AF72" s="263"/>
      <c r="AG72" s="28" t="str">
        <f>IFERROR(IF(AND(V68="Impacto",V69="Impacto",V70="Impacto",V72="Impacto"),(AG70-(+AG70*Y72)),IF(V72="Impacto",(O68-(+O68*Y72)),IF(V72="Probabilidad",AG70,""))),"")</f>
        <v/>
      </c>
      <c r="AH72" s="265"/>
      <c r="AI72" s="267"/>
      <c r="AJ72" s="65"/>
      <c r="AK72" s="64"/>
      <c r="AL72" s="58"/>
      <c r="AM72" s="64"/>
      <c r="AN72" s="65"/>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4"/>
        <v xml:space="preserve">  </v>
      </c>
      <c r="V73" s="30" t="str">
        <f t="shared" si="3"/>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5"/>
        <v/>
      </c>
      <c r="AD73" s="264"/>
      <c r="AE73" s="31" t="str">
        <f>+AC73</f>
        <v/>
      </c>
      <c r="AF73" s="264"/>
      <c r="AG73" s="32" t="str">
        <f>IFERROR(IF(AND(V67="Impacto",V68="Impacto",V69="Impacto",V70="Impacto",V73="Impacto"),(AG70-(+AG70*Y73)),IF(V73="Impacto",(O67-(+O67*Y73)),IF(V73="Probabilidad",AG70,""))),"")</f>
        <v/>
      </c>
      <c r="AH73" s="266"/>
      <c r="AI73" s="268"/>
      <c r="AJ73" s="72"/>
      <c r="AK73" s="73"/>
      <c r="AL73" s="71"/>
      <c r="AM73" s="73"/>
      <c r="AN73" s="72"/>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58">+CONCATENATE(D74,"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IF(NOT(ISERROR(MATCH(L74,'[19]Tabla Impacto'!$B$221:$B$223,0))),'[19]Tabla Impacto'!$F$223,L74)</f>
        <v>0</v>
      </c>
      <c r="N74" s="235" t="str">
        <f>IF(OR(M74='[19]Tabla Impacto'!$C$11,M74='[19]Tabla Impacto'!$D$11),"Leve",IF(OR(M74='[19]Tabla Impacto'!$C$12,M74='[19]Tabla Impacto'!$D$12),"Menor",IF(OR(M74='[19]Tabla Impacto'!$C$13,M74='[19]Tabla Impacto'!$D$13),"Moderado",IF(OR(M74='[19]Tabla Impacto'!$C$14,M74='[19]Tabla Impacto'!$D$14),"Mayor",IF(OR(M74='[19]Tabla Impacto'!$C$15,M74='[19]Tabla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3"/>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IFERROR(LOOKUP(LOOKUP(2,1/(AC74:AC80&lt;&gt;""),AC74:AC80),'[19]Opciones Tratamiento'!$I$2:$I$6,'[19]Opciones Tratamiento'!$J$2:$J$6),"")</f>
        <v/>
      </c>
      <c r="AE74" s="26" t="str">
        <f>+AC74</f>
        <v/>
      </c>
      <c r="AF74" s="241" t="str">
        <f>IFERROR(LOOKUP(LOOKUP(2,1/(AG74:AG80&lt;&gt;""),AG74:AG80),'[19]Opciones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65"/>
      <c r="AK74" s="64"/>
      <c r="AL74" s="58"/>
      <c r="AM74" s="64"/>
      <c r="AN74" s="65"/>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3"/>
        <v/>
      </c>
      <c r="W75" s="62"/>
      <c r="X75" s="62"/>
      <c r="Y75" s="26" t="str">
        <f t="shared" ref="Y75" si="59">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0">+AC75</f>
        <v/>
      </c>
      <c r="AF75" s="241"/>
      <c r="AG75" s="28" t="str">
        <f>IFERROR(IF(AND(V74="Impacto",V75="Impacto"),(AG74-(+AG74*Y75)),IF(V75="Impacto",(O74-(+O74*Y75)),IF(V75="Probabilidad",AG74,""))),"")</f>
        <v/>
      </c>
      <c r="AH75" s="223"/>
      <c r="AI75" s="225"/>
      <c r="AJ75" s="65"/>
      <c r="AK75" s="64"/>
      <c r="AL75" s="58"/>
      <c r="AM75" s="64"/>
      <c r="AN75" s="65"/>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1">+CONCATENATE(R76," ",S76," ",T76)</f>
        <v xml:space="preserve">  </v>
      </c>
      <c r="V76" s="25" t="str">
        <f t="shared" si="3"/>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2">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65"/>
      <c r="AK76" s="64"/>
      <c r="AL76" s="58"/>
      <c r="AM76" s="64"/>
      <c r="AN76" s="65"/>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1"/>
        <v xml:space="preserve">  </v>
      </c>
      <c r="V77" s="25" t="str">
        <f t="shared" si="3"/>
        <v/>
      </c>
      <c r="W77" s="62"/>
      <c r="X77" s="62"/>
      <c r="Y77" s="26" t="str">
        <f t="shared" ref="Y77:Y79" si="63">IF(AND(W77="Preventivo",X77="Automático"),"50%",IF(AND(W77="Preventivo",X77="Manual"),"40%",IF(AND(W77="Detectivo",X77="Automático"),"40%",IF(AND(W77="Detectivo",X77="Manual"),"30%",IF(AND(W77="Correctivo",X77="Automático"),"35%",IF(AND(W77="Correctivo",X77="Manual"),"25%",""))))))</f>
        <v/>
      </c>
      <c r="Z77" s="62"/>
      <c r="AA77" s="62"/>
      <c r="AB77" s="62"/>
      <c r="AC77" s="27" t="str">
        <f t="shared" si="62"/>
        <v/>
      </c>
      <c r="AD77" s="241"/>
      <c r="AE77" s="26" t="str">
        <f t="shared" ref="AE77:AE79" si="64">+AC77</f>
        <v/>
      </c>
      <c r="AF77" s="241"/>
      <c r="AG77" s="28" t="str">
        <f>IFERROR(IF(AND(V74="Impacto",V75="Impacto",V76="Impacto",V77="Impacto"),(AG76-(+AG76*Y77)),IF(V77="Impacto",(O74-(+O74*Y77)),IF(V77="Probabilidad",AG76,""))),"")</f>
        <v/>
      </c>
      <c r="AH77" s="223"/>
      <c r="AI77" s="225"/>
      <c r="AJ77" s="65"/>
      <c r="AK77" s="64"/>
      <c r="AL77" s="58"/>
      <c r="AM77" s="64"/>
      <c r="AN77" s="65"/>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1"/>
        <v xml:space="preserve">  </v>
      </c>
      <c r="V78" s="25" t="str">
        <f t="shared" si="3"/>
        <v/>
      </c>
      <c r="W78" s="62"/>
      <c r="X78" s="62"/>
      <c r="Y78" s="26" t="str">
        <f t="shared" si="63"/>
        <v/>
      </c>
      <c r="Z78" s="62"/>
      <c r="AA78" s="62"/>
      <c r="AB78" s="62"/>
      <c r="AC78" s="27" t="str">
        <f t="shared" si="62"/>
        <v/>
      </c>
      <c r="AD78" s="263"/>
      <c r="AE78" s="26" t="str">
        <f t="shared" si="64"/>
        <v/>
      </c>
      <c r="AF78" s="263"/>
      <c r="AG78" s="28" t="str">
        <f>IFERROR(IF(AND(V75="Impacto",V76="Impacto",V77="Impacto",V78="Impacto"),(AG77-(+AG77*Y78)),IF(V78="Impacto",(O75-(+O75*Y78)),IF(V78="Probabilidad",AG77,""))),"")</f>
        <v/>
      </c>
      <c r="AH78" s="265"/>
      <c r="AI78" s="267"/>
      <c r="AJ78" s="65"/>
      <c r="AK78" s="64"/>
      <c r="AL78" s="58"/>
      <c r="AM78" s="64"/>
      <c r="AN78" s="65"/>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1"/>
        <v xml:space="preserve">  </v>
      </c>
      <c r="V79" s="25" t="str">
        <f t="shared" ref="V79:V80" si="65">IF(OR(W79="Preventivo",W79="Detectivo"),"Probabilidad",IF(W79="Correctivo","Impacto",""))</f>
        <v/>
      </c>
      <c r="W79" s="62"/>
      <c r="X79" s="62"/>
      <c r="Y79" s="26" t="str">
        <f t="shared" si="63"/>
        <v/>
      </c>
      <c r="Z79" s="62"/>
      <c r="AA79" s="62"/>
      <c r="AB79" s="62"/>
      <c r="AC79" s="27" t="str">
        <f t="shared" si="62"/>
        <v/>
      </c>
      <c r="AD79" s="263"/>
      <c r="AE79" s="26" t="str">
        <f t="shared" si="64"/>
        <v/>
      </c>
      <c r="AF79" s="263"/>
      <c r="AG79" s="28" t="str">
        <f>IFERROR(IF(AND(V75="Impacto",V76="Impacto",V77="Impacto",V79="Impacto"),(AG77-(+AG77*Y79)),IF(V79="Impacto",(O75-(+O75*Y79)),IF(V79="Probabilidad",AG77,""))),"")</f>
        <v/>
      </c>
      <c r="AH79" s="265"/>
      <c r="AI79" s="267"/>
      <c r="AJ79" s="65"/>
      <c r="AK79" s="64"/>
      <c r="AL79" s="58"/>
      <c r="AM79" s="64"/>
      <c r="AN79" s="65"/>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1.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1"/>
        <v xml:space="preserve">  </v>
      </c>
      <c r="V80" s="30" t="str">
        <f t="shared" si="65"/>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2"/>
        <v/>
      </c>
      <c r="AD80" s="264"/>
      <c r="AE80" s="31" t="str">
        <f>+AC80</f>
        <v/>
      </c>
      <c r="AF80" s="264"/>
      <c r="AG80" s="32" t="str">
        <f>IFERROR(IF(AND(V74="Impacto",V75="Impacto",V76="Impacto",V77="Impacto",V80="Impacto"),(AG77-(+AG77*Y80)),IF(V80="Impacto",(O74-(+O74*Y80)),IF(V80="Probabilidad",AG77,""))),"")</f>
        <v/>
      </c>
      <c r="AH80" s="266"/>
      <c r="AI80" s="268"/>
      <c r="AJ80" s="72"/>
      <c r="AK80" s="73"/>
      <c r="AL80" s="71"/>
      <c r="AM80" s="73"/>
      <c r="AN80" s="72"/>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llnFed9TzijZRz9Ba3KS8Jrcu0dPnYrIsW0sn8NqLukR1h+iAJivzyWk3lYO/w0Re1qcnufxAHGdRSZmJ29i5g==" saltValue="/viq6PK54z43uroub+6CMg==" spinCount="100000" sheet="1" objects="1" scenarios="1"/>
  <mergeCells count="269">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D46:D52"/>
    <mergeCell ref="E46:E52"/>
    <mergeCell ref="F46:F52"/>
    <mergeCell ref="G46:G52"/>
    <mergeCell ref="AD39:AD45"/>
    <mergeCell ref="AF39:AF45"/>
    <mergeCell ref="AH39:AH45"/>
    <mergeCell ref="AI39:AI45"/>
    <mergeCell ref="AO39:AO45"/>
    <mergeCell ref="AI46:AI52"/>
    <mergeCell ref="AO46:AO52"/>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A60:A66"/>
    <mergeCell ref="C60:C66"/>
    <mergeCell ref="D60:D66"/>
    <mergeCell ref="E60:E66"/>
    <mergeCell ref="F60:F66"/>
    <mergeCell ref="G60:G66"/>
    <mergeCell ref="H60:H66"/>
    <mergeCell ref="I60:I66"/>
    <mergeCell ref="O53:O59"/>
    <mergeCell ref="P53:P59"/>
    <mergeCell ref="AD53:AD59"/>
    <mergeCell ref="AF53:AF59"/>
    <mergeCell ref="AH53:AH59"/>
    <mergeCell ref="AI53:AI59"/>
    <mergeCell ref="I53:I59"/>
    <mergeCell ref="J53:J59"/>
    <mergeCell ref="K53:K59"/>
    <mergeCell ref="L53:L59"/>
    <mergeCell ref="M53:M59"/>
    <mergeCell ref="N53:N59"/>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AH67:AH73"/>
    <mergeCell ref="AI67:AI73"/>
    <mergeCell ref="AO67:AO73"/>
    <mergeCell ref="AP67:AR73"/>
    <mergeCell ref="K67:K73"/>
    <mergeCell ref="L67:L73"/>
    <mergeCell ref="M67:M73"/>
    <mergeCell ref="N67:N73"/>
    <mergeCell ref="O67:O73"/>
    <mergeCell ref="P67:P73"/>
    <mergeCell ref="H74:H80"/>
    <mergeCell ref="I74:I80"/>
    <mergeCell ref="J74:J80"/>
    <mergeCell ref="K74:K80"/>
    <mergeCell ref="L74:L80"/>
    <mergeCell ref="M74:M80"/>
    <mergeCell ref="A74:A80"/>
    <mergeCell ref="C74:C80"/>
    <mergeCell ref="D74:D80"/>
    <mergeCell ref="E74:E80"/>
    <mergeCell ref="F74:F80"/>
    <mergeCell ref="G74:G80"/>
    <mergeCell ref="AI74:AI80"/>
    <mergeCell ref="AO74:AO80"/>
    <mergeCell ref="AP74:AR80"/>
    <mergeCell ref="N74:N80"/>
    <mergeCell ref="O74:O80"/>
    <mergeCell ref="P74:P80"/>
    <mergeCell ref="AD74:AD80"/>
    <mergeCell ref="AF74:AF80"/>
    <mergeCell ref="AH74:AH80"/>
  </mergeCells>
  <conditionalFormatting sqref="J11">
    <cfRule type="cellIs" dxfId="579" priority="281" operator="equal">
      <formula>"Muy Alta"</formula>
    </cfRule>
    <cfRule type="cellIs" dxfId="578" priority="282" operator="equal">
      <formula>"Alta"</formula>
    </cfRule>
    <cfRule type="cellIs" dxfId="577" priority="283" operator="equal">
      <formula>"Media"</formula>
    </cfRule>
    <cfRule type="cellIs" dxfId="576" priority="284" operator="equal">
      <formula>"Baja"</formula>
    </cfRule>
    <cfRule type="cellIs" dxfId="575" priority="285" operator="equal">
      <formula>"Muy Baja"</formula>
    </cfRule>
  </conditionalFormatting>
  <conditionalFormatting sqref="J18">
    <cfRule type="cellIs" dxfId="574" priority="252" operator="equal">
      <formula>"Muy Alta"</formula>
    </cfRule>
    <cfRule type="cellIs" dxfId="573" priority="253" operator="equal">
      <formula>"Alta"</formula>
    </cfRule>
    <cfRule type="cellIs" dxfId="572" priority="254" operator="equal">
      <formula>"Media"</formula>
    </cfRule>
    <cfRule type="cellIs" dxfId="571" priority="255" operator="equal">
      <formula>"Baja"</formula>
    </cfRule>
    <cfRule type="cellIs" dxfId="570" priority="256" operator="equal">
      <formula>"Muy Baja"</formula>
    </cfRule>
  </conditionalFormatting>
  <conditionalFormatting sqref="J25">
    <cfRule type="cellIs" dxfId="569" priority="223" operator="equal">
      <formula>"Muy Alta"</formula>
    </cfRule>
    <cfRule type="cellIs" dxfId="568" priority="224" operator="equal">
      <formula>"Alta"</formula>
    </cfRule>
    <cfRule type="cellIs" dxfId="567" priority="225" operator="equal">
      <formula>"Media"</formula>
    </cfRule>
    <cfRule type="cellIs" dxfId="566" priority="226" operator="equal">
      <formula>"Baja"</formula>
    </cfRule>
    <cfRule type="cellIs" dxfId="565" priority="227" operator="equal">
      <formula>"Muy Baja"</formula>
    </cfRule>
  </conditionalFormatting>
  <conditionalFormatting sqref="J32">
    <cfRule type="cellIs" dxfId="564" priority="194" operator="equal">
      <formula>"Muy Alta"</formula>
    </cfRule>
    <cfRule type="cellIs" dxfId="563" priority="195" operator="equal">
      <formula>"Alta"</formula>
    </cfRule>
    <cfRule type="cellIs" dxfId="562" priority="196" operator="equal">
      <formula>"Media"</formula>
    </cfRule>
    <cfRule type="cellIs" dxfId="561" priority="197" operator="equal">
      <formula>"Baja"</formula>
    </cfRule>
    <cfRule type="cellIs" dxfId="560" priority="198" operator="equal">
      <formula>"Muy Baja"</formula>
    </cfRule>
  </conditionalFormatting>
  <conditionalFormatting sqref="J39">
    <cfRule type="cellIs" dxfId="559" priority="165" operator="equal">
      <formula>"Muy Alta"</formula>
    </cfRule>
    <cfRule type="cellIs" dxfId="558" priority="166" operator="equal">
      <formula>"Alta"</formula>
    </cfRule>
    <cfRule type="cellIs" dxfId="557" priority="167" operator="equal">
      <formula>"Media"</formula>
    </cfRule>
    <cfRule type="cellIs" dxfId="556" priority="168" operator="equal">
      <formula>"Baja"</formula>
    </cfRule>
    <cfRule type="cellIs" dxfId="555" priority="169" operator="equal">
      <formula>"Muy Baja"</formula>
    </cfRule>
  </conditionalFormatting>
  <conditionalFormatting sqref="J46">
    <cfRule type="cellIs" dxfId="554" priority="136" operator="equal">
      <formula>"Muy Alta"</formula>
    </cfRule>
    <cfRule type="cellIs" dxfId="553" priority="137" operator="equal">
      <formula>"Alta"</formula>
    </cfRule>
    <cfRule type="cellIs" dxfId="552" priority="138" operator="equal">
      <formula>"Media"</formula>
    </cfRule>
    <cfRule type="cellIs" dxfId="551" priority="139" operator="equal">
      <formula>"Baja"</formula>
    </cfRule>
    <cfRule type="cellIs" dxfId="550" priority="140" operator="equal">
      <formula>"Muy Baja"</formula>
    </cfRule>
  </conditionalFormatting>
  <conditionalFormatting sqref="J53">
    <cfRule type="cellIs" dxfId="549" priority="107" operator="equal">
      <formula>"Muy Alta"</formula>
    </cfRule>
    <cfRule type="cellIs" dxfId="548" priority="108" operator="equal">
      <formula>"Alta"</formula>
    </cfRule>
    <cfRule type="cellIs" dxfId="547" priority="109" operator="equal">
      <formula>"Media"</formula>
    </cfRule>
    <cfRule type="cellIs" dxfId="546" priority="110" operator="equal">
      <formula>"Baja"</formula>
    </cfRule>
    <cfRule type="cellIs" dxfId="545" priority="111" operator="equal">
      <formula>"Muy Baja"</formula>
    </cfRule>
  </conditionalFormatting>
  <conditionalFormatting sqref="J60">
    <cfRule type="cellIs" dxfId="544" priority="78" operator="equal">
      <formula>"Muy Alta"</formula>
    </cfRule>
    <cfRule type="cellIs" dxfId="543" priority="79" operator="equal">
      <formula>"Alta"</formula>
    </cfRule>
    <cfRule type="cellIs" dxfId="542" priority="80" operator="equal">
      <formula>"Media"</formula>
    </cfRule>
    <cfRule type="cellIs" dxfId="541" priority="81" operator="equal">
      <formula>"Baja"</formula>
    </cfRule>
    <cfRule type="cellIs" dxfId="540" priority="82" operator="equal">
      <formula>"Muy Baja"</formula>
    </cfRule>
  </conditionalFormatting>
  <conditionalFormatting sqref="J67">
    <cfRule type="cellIs" dxfId="539" priority="49" operator="equal">
      <formula>"Muy Alta"</formula>
    </cfRule>
    <cfRule type="cellIs" dxfId="538" priority="50" operator="equal">
      <formula>"Alta"</formula>
    </cfRule>
    <cfRule type="cellIs" dxfId="537" priority="51" operator="equal">
      <formula>"Media"</formula>
    </cfRule>
    <cfRule type="cellIs" dxfId="536" priority="52" operator="equal">
      <formula>"Baja"</formula>
    </cfRule>
    <cfRule type="cellIs" dxfId="535" priority="53" operator="equal">
      <formula>"Muy Baja"</formula>
    </cfRule>
  </conditionalFormatting>
  <conditionalFormatting sqref="J74">
    <cfRule type="cellIs" dxfId="534" priority="20" operator="equal">
      <formula>"Muy Alta"</formula>
    </cfRule>
    <cfRule type="cellIs" dxfId="533" priority="21" operator="equal">
      <formula>"Alta"</formula>
    </cfRule>
    <cfRule type="cellIs" dxfId="532" priority="22" operator="equal">
      <formula>"Media"</formula>
    </cfRule>
    <cfRule type="cellIs" dxfId="531" priority="23" operator="equal">
      <formula>"Baja"</formula>
    </cfRule>
    <cfRule type="cellIs" dxfId="530" priority="24" operator="equal">
      <formula>"Muy Baja"</formula>
    </cfRule>
  </conditionalFormatting>
  <conditionalFormatting sqref="M11">
    <cfRule type="containsText" dxfId="529" priority="262" operator="containsText" text="❌">
      <formula>NOT(ISERROR(SEARCH("❌",M11)))</formula>
    </cfRule>
  </conditionalFormatting>
  <conditionalFormatting sqref="M18">
    <cfRule type="containsText" dxfId="528" priority="233" operator="containsText" text="❌">
      <formula>NOT(ISERROR(SEARCH("❌",M18)))</formula>
    </cfRule>
  </conditionalFormatting>
  <conditionalFormatting sqref="M25">
    <cfRule type="containsText" dxfId="527" priority="204" operator="containsText" text="❌">
      <formula>NOT(ISERROR(SEARCH("❌",M25)))</formula>
    </cfRule>
  </conditionalFormatting>
  <conditionalFormatting sqref="M32">
    <cfRule type="containsText" dxfId="526" priority="175" operator="containsText" text="❌">
      <formula>NOT(ISERROR(SEARCH("❌",M32)))</formula>
    </cfRule>
  </conditionalFormatting>
  <conditionalFormatting sqref="M39">
    <cfRule type="containsText" dxfId="525" priority="146" operator="containsText" text="❌">
      <formula>NOT(ISERROR(SEARCH("❌",M39)))</formula>
    </cfRule>
  </conditionalFormatting>
  <conditionalFormatting sqref="M46">
    <cfRule type="containsText" dxfId="524" priority="117" operator="containsText" text="❌">
      <formula>NOT(ISERROR(SEARCH("❌",M46)))</formula>
    </cfRule>
  </conditionalFormatting>
  <conditionalFormatting sqref="M53">
    <cfRule type="containsText" dxfId="523" priority="88" operator="containsText" text="❌">
      <formula>NOT(ISERROR(SEARCH("❌",M53)))</formula>
    </cfRule>
  </conditionalFormatting>
  <conditionalFormatting sqref="M60">
    <cfRule type="containsText" dxfId="522" priority="59" operator="containsText" text="❌">
      <formula>NOT(ISERROR(SEARCH("❌",M60)))</formula>
    </cfRule>
  </conditionalFormatting>
  <conditionalFormatting sqref="M67">
    <cfRule type="containsText" dxfId="521" priority="30" operator="containsText" text="❌">
      <formula>NOT(ISERROR(SEARCH("❌",M67)))</formula>
    </cfRule>
  </conditionalFormatting>
  <conditionalFormatting sqref="M74">
    <cfRule type="containsText" dxfId="520" priority="1" operator="containsText" text="❌">
      <formula>NOT(ISERROR(SEARCH("❌",M74)))</formula>
    </cfRule>
  </conditionalFormatting>
  <conditionalFormatting sqref="N11">
    <cfRule type="cellIs" dxfId="519" priority="286" operator="equal">
      <formula>"Catastrófico"</formula>
    </cfRule>
    <cfRule type="cellIs" dxfId="518" priority="287" operator="equal">
      <formula>"Mayor"</formula>
    </cfRule>
    <cfRule type="cellIs" dxfId="517" priority="288" operator="equal">
      <formula>"Moderado"</formula>
    </cfRule>
    <cfRule type="cellIs" dxfId="516" priority="289" operator="equal">
      <formula>"Menor"</formula>
    </cfRule>
    <cfRule type="cellIs" dxfId="515" priority="290" operator="equal">
      <formula>"Leve"</formula>
    </cfRule>
  </conditionalFormatting>
  <conditionalFormatting sqref="N18">
    <cfRule type="cellIs" dxfId="514" priority="257" operator="equal">
      <formula>"Catastrófico"</formula>
    </cfRule>
    <cfRule type="cellIs" dxfId="513" priority="258" operator="equal">
      <formula>"Mayor"</formula>
    </cfRule>
    <cfRule type="cellIs" dxfId="512" priority="259" operator="equal">
      <formula>"Moderado"</formula>
    </cfRule>
    <cfRule type="cellIs" dxfId="511" priority="260" operator="equal">
      <formula>"Menor"</formula>
    </cfRule>
    <cfRule type="cellIs" dxfId="510" priority="261" operator="equal">
      <formula>"Leve"</formula>
    </cfRule>
  </conditionalFormatting>
  <conditionalFormatting sqref="N25">
    <cfRule type="cellIs" dxfId="509" priority="228" operator="equal">
      <formula>"Catastrófico"</formula>
    </cfRule>
    <cfRule type="cellIs" dxfId="508" priority="229" operator="equal">
      <formula>"Mayor"</formula>
    </cfRule>
    <cfRule type="cellIs" dxfId="507" priority="230" operator="equal">
      <formula>"Moderado"</formula>
    </cfRule>
    <cfRule type="cellIs" dxfId="506" priority="231" operator="equal">
      <formula>"Menor"</formula>
    </cfRule>
    <cfRule type="cellIs" dxfId="505" priority="232" operator="equal">
      <formula>"Leve"</formula>
    </cfRule>
  </conditionalFormatting>
  <conditionalFormatting sqref="N32">
    <cfRule type="cellIs" dxfId="504" priority="199" operator="equal">
      <formula>"Catastrófico"</formula>
    </cfRule>
    <cfRule type="cellIs" dxfId="503" priority="200" operator="equal">
      <formula>"Mayor"</formula>
    </cfRule>
    <cfRule type="cellIs" dxfId="502" priority="201" operator="equal">
      <formula>"Moderado"</formula>
    </cfRule>
    <cfRule type="cellIs" dxfId="501" priority="202" operator="equal">
      <formula>"Menor"</formula>
    </cfRule>
    <cfRule type="cellIs" dxfId="500" priority="203" operator="equal">
      <formula>"Leve"</formula>
    </cfRule>
  </conditionalFormatting>
  <conditionalFormatting sqref="N39">
    <cfRule type="cellIs" dxfId="499" priority="170" operator="equal">
      <formula>"Catastrófico"</formula>
    </cfRule>
    <cfRule type="cellIs" dxfId="498" priority="171" operator="equal">
      <formula>"Mayor"</formula>
    </cfRule>
    <cfRule type="cellIs" dxfId="497" priority="172" operator="equal">
      <formula>"Moderado"</formula>
    </cfRule>
    <cfRule type="cellIs" dxfId="496" priority="173" operator="equal">
      <formula>"Menor"</formula>
    </cfRule>
    <cfRule type="cellIs" dxfId="495" priority="174" operator="equal">
      <formula>"Leve"</formula>
    </cfRule>
  </conditionalFormatting>
  <conditionalFormatting sqref="N46">
    <cfRule type="cellIs" dxfId="494" priority="141" operator="equal">
      <formula>"Catastrófico"</formula>
    </cfRule>
    <cfRule type="cellIs" dxfId="493" priority="142" operator="equal">
      <formula>"Mayor"</formula>
    </cfRule>
    <cfRule type="cellIs" dxfId="492" priority="143" operator="equal">
      <formula>"Moderado"</formula>
    </cfRule>
    <cfRule type="cellIs" dxfId="491" priority="144" operator="equal">
      <formula>"Menor"</formula>
    </cfRule>
    <cfRule type="cellIs" dxfId="490" priority="145" operator="equal">
      <formula>"Leve"</formula>
    </cfRule>
  </conditionalFormatting>
  <conditionalFormatting sqref="N53">
    <cfRule type="cellIs" dxfId="489" priority="112" operator="equal">
      <formula>"Catastrófico"</formula>
    </cfRule>
    <cfRule type="cellIs" dxfId="488" priority="113" operator="equal">
      <formula>"Mayor"</formula>
    </cfRule>
    <cfRule type="cellIs" dxfId="487" priority="114" operator="equal">
      <formula>"Moderado"</formula>
    </cfRule>
    <cfRule type="cellIs" dxfId="486" priority="115" operator="equal">
      <formula>"Menor"</formula>
    </cfRule>
    <cfRule type="cellIs" dxfId="485" priority="116" operator="equal">
      <formula>"Leve"</formula>
    </cfRule>
  </conditionalFormatting>
  <conditionalFormatting sqref="N60">
    <cfRule type="cellIs" dxfId="484" priority="83" operator="equal">
      <formula>"Catastrófico"</formula>
    </cfRule>
    <cfRule type="cellIs" dxfId="483" priority="84" operator="equal">
      <formula>"Mayor"</formula>
    </cfRule>
    <cfRule type="cellIs" dxfId="482" priority="85" operator="equal">
      <formula>"Moderado"</formula>
    </cfRule>
    <cfRule type="cellIs" dxfId="481" priority="86" operator="equal">
      <formula>"Menor"</formula>
    </cfRule>
    <cfRule type="cellIs" dxfId="480" priority="87" operator="equal">
      <formula>"Leve"</formula>
    </cfRule>
  </conditionalFormatting>
  <conditionalFormatting sqref="N67">
    <cfRule type="cellIs" dxfId="479" priority="54" operator="equal">
      <formula>"Catastrófico"</formula>
    </cfRule>
    <cfRule type="cellIs" dxfId="478" priority="55" operator="equal">
      <formula>"Mayor"</formula>
    </cfRule>
    <cfRule type="cellIs" dxfId="477" priority="56" operator="equal">
      <formula>"Moderado"</formula>
    </cfRule>
    <cfRule type="cellIs" dxfId="476" priority="57" operator="equal">
      <formula>"Menor"</formula>
    </cfRule>
    <cfRule type="cellIs" dxfId="475" priority="58" operator="equal">
      <formula>"Leve"</formula>
    </cfRule>
  </conditionalFormatting>
  <conditionalFormatting sqref="N74">
    <cfRule type="cellIs" dxfId="474" priority="25" operator="equal">
      <formula>"Catastrófico"</formula>
    </cfRule>
    <cfRule type="cellIs" dxfId="473" priority="26" operator="equal">
      <formula>"Mayor"</formula>
    </cfRule>
    <cfRule type="cellIs" dxfId="472" priority="27" operator="equal">
      <formula>"Moderado"</formula>
    </cfRule>
    <cfRule type="cellIs" dxfId="471" priority="28" operator="equal">
      <formula>"Menor"</formula>
    </cfRule>
    <cfRule type="cellIs" dxfId="470" priority="29" operator="equal">
      <formula>"Leve"</formula>
    </cfRule>
  </conditionalFormatting>
  <conditionalFormatting sqref="P11">
    <cfRule type="cellIs" dxfId="469" priority="277" operator="equal">
      <formula>"Extremo"</formula>
    </cfRule>
    <cfRule type="cellIs" dxfId="468" priority="278" operator="equal">
      <formula>"Alto"</formula>
    </cfRule>
    <cfRule type="cellIs" dxfId="467" priority="279" operator="equal">
      <formula>"Moderado"</formula>
    </cfRule>
    <cfRule type="cellIs" dxfId="466" priority="280" operator="equal">
      <formula>"Bajo"</formula>
    </cfRule>
  </conditionalFormatting>
  <conditionalFormatting sqref="P18">
    <cfRule type="cellIs" dxfId="465" priority="248" operator="equal">
      <formula>"Extremo"</formula>
    </cfRule>
    <cfRule type="cellIs" dxfId="464" priority="249" operator="equal">
      <formula>"Alto"</formula>
    </cfRule>
    <cfRule type="cellIs" dxfId="463" priority="250" operator="equal">
      <formula>"Moderado"</formula>
    </cfRule>
    <cfRule type="cellIs" dxfId="462" priority="251" operator="equal">
      <formula>"Bajo"</formula>
    </cfRule>
  </conditionalFormatting>
  <conditionalFormatting sqref="P25">
    <cfRule type="cellIs" dxfId="461" priority="219" operator="equal">
      <formula>"Extremo"</formula>
    </cfRule>
    <cfRule type="cellIs" dxfId="460" priority="220" operator="equal">
      <formula>"Alto"</formula>
    </cfRule>
    <cfRule type="cellIs" dxfId="459" priority="221" operator="equal">
      <formula>"Moderado"</formula>
    </cfRule>
    <cfRule type="cellIs" dxfId="458" priority="222" operator="equal">
      <formula>"Bajo"</formula>
    </cfRule>
  </conditionalFormatting>
  <conditionalFormatting sqref="P32">
    <cfRule type="cellIs" dxfId="457" priority="190" operator="equal">
      <formula>"Extremo"</formula>
    </cfRule>
    <cfRule type="cellIs" dxfId="456" priority="191" operator="equal">
      <formula>"Alto"</formula>
    </cfRule>
    <cfRule type="cellIs" dxfId="455" priority="192" operator="equal">
      <formula>"Moderado"</formula>
    </cfRule>
    <cfRule type="cellIs" dxfId="454" priority="193" operator="equal">
      <formula>"Bajo"</formula>
    </cfRule>
  </conditionalFormatting>
  <conditionalFormatting sqref="P39">
    <cfRule type="cellIs" dxfId="453" priority="161" operator="equal">
      <formula>"Extremo"</formula>
    </cfRule>
    <cfRule type="cellIs" dxfId="452" priority="162" operator="equal">
      <formula>"Alto"</formula>
    </cfRule>
    <cfRule type="cellIs" dxfId="451" priority="163" operator="equal">
      <formula>"Moderado"</formula>
    </cfRule>
    <cfRule type="cellIs" dxfId="450" priority="164" operator="equal">
      <formula>"Bajo"</formula>
    </cfRule>
  </conditionalFormatting>
  <conditionalFormatting sqref="P46">
    <cfRule type="cellIs" dxfId="449" priority="132" operator="equal">
      <formula>"Extremo"</formula>
    </cfRule>
    <cfRule type="cellIs" dxfId="448" priority="133" operator="equal">
      <formula>"Alto"</formula>
    </cfRule>
    <cfRule type="cellIs" dxfId="447" priority="134" operator="equal">
      <formula>"Moderado"</formula>
    </cfRule>
    <cfRule type="cellIs" dxfId="446" priority="135" operator="equal">
      <formula>"Bajo"</formula>
    </cfRule>
  </conditionalFormatting>
  <conditionalFormatting sqref="P53">
    <cfRule type="cellIs" dxfId="445" priority="103" operator="equal">
      <formula>"Extremo"</formula>
    </cfRule>
    <cfRule type="cellIs" dxfId="444" priority="104" operator="equal">
      <formula>"Alto"</formula>
    </cfRule>
    <cfRule type="cellIs" dxfId="443" priority="105" operator="equal">
      <formula>"Moderado"</formula>
    </cfRule>
    <cfRule type="cellIs" dxfId="442" priority="106" operator="equal">
      <formula>"Bajo"</formula>
    </cfRule>
  </conditionalFormatting>
  <conditionalFormatting sqref="P60">
    <cfRule type="cellIs" dxfId="441" priority="74" operator="equal">
      <formula>"Extremo"</formula>
    </cfRule>
    <cfRule type="cellIs" dxfId="440" priority="75" operator="equal">
      <formula>"Alto"</formula>
    </cfRule>
    <cfRule type="cellIs" dxfId="439" priority="76" operator="equal">
      <formula>"Moderado"</formula>
    </cfRule>
    <cfRule type="cellIs" dxfId="438" priority="77" operator="equal">
      <formula>"Bajo"</formula>
    </cfRule>
  </conditionalFormatting>
  <conditionalFormatting sqref="P67">
    <cfRule type="cellIs" dxfId="437" priority="45" operator="equal">
      <formula>"Extremo"</formula>
    </cfRule>
    <cfRule type="cellIs" dxfId="436" priority="46" operator="equal">
      <formula>"Alto"</formula>
    </cfRule>
    <cfRule type="cellIs" dxfId="435" priority="47" operator="equal">
      <formula>"Moderado"</formula>
    </cfRule>
    <cfRule type="cellIs" dxfId="434" priority="48" operator="equal">
      <formula>"Bajo"</formula>
    </cfRule>
  </conditionalFormatting>
  <conditionalFormatting sqref="P74">
    <cfRule type="cellIs" dxfId="433" priority="16" operator="equal">
      <formula>"Extremo"</formula>
    </cfRule>
    <cfRule type="cellIs" dxfId="432" priority="17" operator="equal">
      <formula>"Alto"</formula>
    </cfRule>
    <cfRule type="cellIs" dxfId="431" priority="18" operator="equal">
      <formula>"Moderado"</formula>
    </cfRule>
    <cfRule type="cellIs" dxfId="430" priority="19" operator="equal">
      <formula>"Bajo"</formula>
    </cfRule>
  </conditionalFormatting>
  <conditionalFormatting sqref="AD11">
    <cfRule type="cellIs" dxfId="429" priority="272" operator="equal">
      <formula>"Muy Alta"</formula>
    </cfRule>
    <cfRule type="cellIs" dxfId="428" priority="273" operator="equal">
      <formula>"Alta"</formula>
    </cfRule>
    <cfRule type="cellIs" dxfId="427" priority="274" operator="equal">
      <formula>"Media"</formula>
    </cfRule>
    <cfRule type="cellIs" dxfId="426" priority="275" operator="equal">
      <formula>"Baja"</formula>
    </cfRule>
    <cfRule type="cellIs" dxfId="425" priority="276" operator="equal">
      <formula>"Muy Baja"</formula>
    </cfRule>
  </conditionalFormatting>
  <conditionalFormatting sqref="AD18">
    <cfRule type="cellIs" dxfId="424" priority="243" operator="equal">
      <formula>"Muy Alta"</formula>
    </cfRule>
    <cfRule type="cellIs" dxfId="423" priority="244" operator="equal">
      <formula>"Alta"</formula>
    </cfRule>
    <cfRule type="cellIs" dxfId="422" priority="245" operator="equal">
      <formula>"Media"</formula>
    </cfRule>
    <cfRule type="cellIs" dxfId="421" priority="246" operator="equal">
      <formula>"Baja"</formula>
    </cfRule>
    <cfRule type="cellIs" dxfId="420" priority="247" operator="equal">
      <formula>"Muy Baja"</formula>
    </cfRule>
  </conditionalFormatting>
  <conditionalFormatting sqref="AD25">
    <cfRule type="cellIs" dxfId="419" priority="214" operator="equal">
      <formula>"Muy Alta"</formula>
    </cfRule>
    <cfRule type="cellIs" dxfId="418" priority="215" operator="equal">
      <formula>"Alta"</formula>
    </cfRule>
    <cfRule type="cellIs" dxfId="417" priority="216" operator="equal">
      <formula>"Media"</formula>
    </cfRule>
    <cfRule type="cellIs" dxfId="416" priority="217" operator="equal">
      <formula>"Baja"</formula>
    </cfRule>
    <cfRule type="cellIs" dxfId="415" priority="218" operator="equal">
      <formula>"Muy Baja"</formula>
    </cfRule>
  </conditionalFormatting>
  <conditionalFormatting sqref="AD32">
    <cfRule type="cellIs" dxfId="414" priority="185" operator="equal">
      <formula>"Muy Alta"</formula>
    </cfRule>
    <cfRule type="cellIs" dxfId="413" priority="186" operator="equal">
      <formula>"Alta"</formula>
    </cfRule>
    <cfRule type="cellIs" dxfId="412" priority="187" operator="equal">
      <formula>"Media"</formula>
    </cfRule>
    <cfRule type="cellIs" dxfId="411" priority="188" operator="equal">
      <formula>"Baja"</formula>
    </cfRule>
    <cfRule type="cellIs" dxfId="410" priority="189" operator="equal">
      <formula>"Muy Baja"</formula>
    </cfRule>
  </conditionalFormatting>
  <conditionalFormatting sqref="AD39">
    <cfRule type="cellIs" dxfId="409" priority="156" operator="equal">
      <formula>"Muy Alta"</formula>
    </cfRule>
    <cfRule type="cellIs" dxfId="408" priority="157" operator="equal">
      <formula>"Alta"</formula>
    </cfRule>
    <cfRule type="cellIs" dxfId="407" priority="158" operator="equal">
      <formula>"Media"</formula>
    </cfRule>
    <cfRule type="cellIs" dxfId="406" priority="159" operator="equal">
      <formula>"Baja"</formula>
    </cfRule>
    <cfRule type="cellIs" dxfId="405" priority="160" operator="equal">
      <formula>"Muy Baja"</formula>
    </cfRule>
  </conditionalFormatting>
  <conditionalFormatting sqref="AD46">
    <cfRule type="cellIs" dxfId="404" priority="127" operator="equal">
      <formula>"Muy Alta"</formula>
    </cfRule>
    <cfRule type="cellIs" dxfId="403" priority="128" operator="equal">
      <formula>"Alta"</formula>
    </cfRule>
    <cfRule type="cellIs" dxfId="402" priority="129" operator="equal">
      <formula>"Media"</formula>
    </cfRule>
    <cfRule type="cellIs" dxfId="401" priority="130" operator="equal">
      <formula>"Baja"</formula>
    </cfRule>
    <cfRule type="cellIs" dxfId="400" priority="131" operator="equal">
      <formula>"Muy Baja"</formula>
    </cfRule>
  </conditionalFormatting>
  <conditionalFormatting sqref="AD53">
    <cfRule type="cellIs" dxfId="399" priority="98" operator="equal">
      <formula>"Muy Alta"</formula>
    </cfRule>
    <cfRule type="cellIs" dxfId="398" priority="99" operator="equal">
      <formula>"Alta"</formula>
    </cfRule>
    <cfRule type="cellIs" dxfId="397" priority="100" operator="equal">
      <formula>"Media"</formula>
    </cfRule>
    <cfRule type="cellIs" dxfId="396" priority="101" operator="equal">
      <formula>"Baja"</formula>
    </cfRule>
    <cfRule type="cellIs" dxfId="395" priority="102" operator="equal">
      <formula>"Muy Baja"</formula>
    </cfRule>
  </conditionalFormatting>
  <conditionalFormatting sqref="AD60">
    <cfRule type="cellIs" dxfId="394" priority="69" operator="equal">
      <formula>"Muy Alta"</formula>
    </cfRule>
    <cfRule type="cellIs" dxfId="393" priority="70" operator="equal">
      <formula>"Alta"</formula>
    </cfRule>
    <cfRule type="cellIs" dxfId="392" priority="71" operator="equal">
      <formula>"Media"</formula>
    </cfRule>
    <cfRule type="cellIs" dxfId="391" priority="72" operator="equal">
      <formula>"Baja"</formula>
    </cfRule>
    <cfRule type="cellIs" dxfId="390" priority="73" operator="equal">
      <formula>"Muy Baja"</formula>
    </cfRule>
  </conditionalFormatting>
  <conditionalFormatting sqref="AD67">
    <cfRule type="cellIs" dxfId="389" priority="40" operator="equal">
      <formula>"Muy Alta"</formula>
    </cfRule>
    <cfRule type="cellIs" dxfId="388" priority="41" operator="equal">
      <formula>"Alta"</formula>
    </cfRule>
    <cfRule type="cellIs" dxfId="387" priority="42" operator="equal">
      <formula>"Media"</formula>
    </cfRule>
    <cfRule type="cellIs" dxfId="386" priority="43" operator="equal">
      <formula>"Baja"</formula>
    </cfRule>
    <cfRule type="cellIs" dxfId="385" priority="44" operator="equal">
      <formula>"Muy Baja"</formula>
    </cfRule>
  </conditionalFormatting>
  <conditionalFormatting sqref="AD74">
    <cfRule type="cellIs" dxfId="384" priority="11" operator="equal">
      <formula>"Muy Alta"</formula>
    </cfRule>
    <cfRule type="cellIs" dxfId="383" priority="12" operator="equal">
      <formula>"Alta"</formula>
    </cfRule>
    <cfRule type="cellIs" dxfId="382" priority="13" operator="equal">
      <formula>"Media"</formula>
    </cfRule>
    <cfRule type="cellIs" dxfId="381" priority="14" operator="equal">
      <formula>"Baja"</formula>
    </cfRule>
    <cfRule type="cellIs" dxfId="380" priority="15" operator="equal">
      <formula>"Muy Baja"</formula>
    </cfRule>
  </conditionalFormatting>
  <conditionalFormatting sqref="AF11">
    <cfRule type="cellIs" dxfId="379" priority="267" operator="equal">
      <formula>"Catastrófico"</formula>
    </cfRule>
    <cfRule type="cellIs" dxfId="378" priority="268" operator="equal">
      <formula>"Mayor"</formula>
    </cfRule>
    <cfRule type="cellIs" dxfId="377" priority="269" operator="equal">
      <formula>"Moderado"</formula>
    </cfRule>
    <cfRule type="cellIs" dxfId="376" priority="270" operator="equal">
      <formula>"Menor"</formula>
    </cfRule>
    <cfRule type="cellIs" dxfId="375" priority="271" operator="equal">
      <formula>"Leve"</formula>
    </cfRule>
  </conditionalFormatting>
  <conditionalFormatting sqref="AF18">
    <cfRule type="cellIs" dxfId="374" priority="238" operator="equal">
      <formula>"Catastrófico"</formula>
    </cfRule>
    <cfRule type="cellIs" dxfId="373" priority="239" operator="equal">
      <formula>"Mayor"</formula>
    </cfRule>
    <cfRule type="cellIs" dxfId="372" priority="240" operator="equal">
      <formula>"Moderado"</formula>
    </cfRule>
    <cfRule type="cellIs" dxfId="371" priority="241" operator="equal">
      <formula>"Menor"</formula>
    </cfRule>
    <cfRule type="cellIs" dxfId="370" priority="242" operator="equal">
      <formula>"Leve"</formula>
    </cfRule>
  </conditionalFormatting>
  <conditionalFormatting sqref="AF25">
    <cfRule type="cellIs" dxfId="369" priority="209" operator="equal">
      <formula>"Catastrófico"</formula>
    </cfRule>
    <cfRule type="cellIs" dxfId="368" priority="210" operator="equal">
      <formula>"Mayor"</formula>
    </cfRule>
    <cfRule type="cellIs" dxfId="367" priority="211" operator="equal">
      <formula>"Moderado"</formula>
    </cfRule>
    <cfRule type="cellIs" dxfId="366" priority="212" operator="equal">
      <formula>"Menor"</formula>
    </cfRule>
    <cfRule type="cellIs" dxfId="365" priority="213" operator="equal">
      <formula>"Leve"</formula>
    </cfRule>
  </conditionalFormatting>
  <conditionalFormatting sqref="AF32">
    <cfRule type="cellIs" dxfId="364" priority="180" operator="equal">
      <formula>"Catastrófico"</formula>
    </cfRule>
    <cfRule type="cellIs" dxfId="363" priority="181" operator="equal">
      <formula>"Mayor"</formula>
    </cfRule>
    <cfRule type="cellIs" dxfId="362" priority="182" operator="equal">
      <formula>"Moderado"</formula>
    </cfRule>
    <cfRule type="cellIs" dxfId="361" priority="183" operator="equal">
      <formula>"Menor"</formula>
    </cfRule>
    <cfRule type="cellIs" dxfId="360" priority="184" operator="equal">
      <formula>"Leve"</formula>
    </cfRule>
  </conditionalFormatting>
  <conditionalFormatting sqref="AF39">
    <cfRule type="cellIs" dxfId="359" priority="151" operator="equal">
      <formula>"Catastrófico"</formula>
    </cfRule>
    <cfRule type="cellIs" dxfId="358" priority="152" operator="equal">
      <formula>"Mayor"</formula>
    </cfRule>
    <cfRule type="cellIs" dxfId="357" priority="153" operator="equal">
      <formula>"Moderado"</formula>
    </cfRule>
    <cfRule type="cellIs" dxfId="356" priority="154" operator="equal">
      <formula>"Menor"</formula>
    </cfRule>
    <cfRule type="cellIs" dxfId="355" priority="155" operator="equal">
      <formula>"Leve"</formula>
    </cfRule>
  </conditionalFormatting>
  <conditionalFormatting sqref="AF46">
    <cfRule type="cellIs" dxfId="354" priority="122" operator="equal">
      <formula>"Catastrófico"</formula>
    </cfRule>
    <cfRule type="cellIs" dxfId="353" priority="123" operator="equal">
      <formula>"Mayor"</formula>
    </cfRule>
    <cfRule type="cellIs" dxfId="352" priority="124" operator="equal">
      <formula>"Moderado"</formula>
    </cfRule>
    <cfRule type="cellIs" dxfId="351" priority="125" operator="equal">
      <formula>"Menor"</formula>
    </cfRule>
    <cfRule type="cellIs" dxfId="350" priority="126" operator="equal">
      <formula>"Leve"</formula>
    </cfRule>
  </conditionalFormatting>
  <conditionalFormatting sqref="AF53">
    <cfRule type="cellIs" dxfId="349" priority="93" operator="equal">
      <formula>"Catastrófico"</formula>
    </cfRule>
    <cfRule type="cellIs" dxfId="348" priority="94" operator="equal">
      <formula>"Mayor"</formula>
    </cfRule>
    <cfRule type="cellIs" dxfId="347" priority="95" operator="equal">
      <formula>"Moderado"</formula>
    </cfRule>
    <cfRule type="cellIs" dxfId="346" priority="96" operator="equal">
      <formula>"Menor"</formula>
    </cfRule>
    <cfRule type="cellIs" dxfId="345" priority="97" operator="equal">
      <formula>"Leve"</formula>
    </cfRule>
  </conditionalFormatting>
  <conditionalFormatting sqref="AF60">
    <cfRule type="cellIs" dxfId="344" priority="64" operator="equal">
      <formula>"Catastrófico"</formula>
    </cfRule>
    <cfRule type="cellIs" dxfId="343" priority="65" operator="equal">
      <formula>"Mayor"</formula>
    </cfRule>
    <cfRule type="cellIs" dxfId="342" priority="66" operator="equal">
      <formula>"Moderado"</formula>
    </cfRule>
    <cfRule type="cellIs" dxfId="341" priority="67" operator="equal">
      <formula>"Menor"</formula>
    </cfRule>
    <cfRule type="cellIs" dxfId="340" priority="68" operator="equal">
      <formula>"Leve"</formula>
    </cfRule>
  </conditionalFormatting>
  <conditionalFormatting sqref="AF67">
    <cfRule type="cellIs" dxfId="339" priority="35" operator="equal">
      <formula>"Catastrófico"</formula>
    </cfRule>
    <cfRule type="cellIs" dxfId="338" priority="36" operator="equal">
      <formula>"Mayor"</formula>
    </cfRule>
    <cfRule type="cellIs" dxfId="337" priority="37" operator="equal">
      <formula>"Moderado"</formula>
    </cfRule>
    <cfRule type="cellIs" dxfId="336" priority="38" operator="equal">
      <formula>"Menor"</formula>
    </cfRule>
    <cfRule type="cellIs" dxfId="335" priority="39" operator="equal">
      <formula>"Leve"</formula>
    </cfRule>
  </conditionalFormatting>
  <conditionalFormatting sqref="AF74">
    <cfRule type="cellIs" dxfId="334" priority="6" operator="equal">
      <formula>"Catastrófico"</formula>
    </cfRule>
    <cfRule type="cellIs" dxfId="333" priority="7" operator="equal">
      <formula>"Mayor"</formula>
    </cfRule>
    <cfRule type="cellIs" dxfId="332" priority="8" operator="equal">
      <formula>"Moderado"</formula>
    </cfRule>
    <cfRule type="cellIs" dxfId="331" priority="9" operator="equal">
      <formula>"Menor"</formula>
    </cfRule>
    <cfRule type="cellIs" dxfId="330" priority="10" operator="equal">
      <formula>"Leve"</formula>
    </cfRule>
  </conditionalFormatting>
  <conditionalFormatting sqref="AH11">
    <cfRule type="cellIs" dxfId="329" priority="263" operator="equal">
      <formula>"Extremo"</formula>
    </cfRule>
    <cfRule type="cellIs" dxfId="328" priority="264" operator="equal">
      <formula>"Alto"</formula>
    </cfRule>
    <cfRule type="cellIs" dxfId="327" priority="265" operator="equal">
      <formula>"Moderado"</formula>
    </cfRule>
    <cfRule type="cellIs" dxfId="326" priority="266" operator="equal">
      <formula>"Bajo"</formula>
    </cfRule>
  </conditionalFormatting>
  <conditionalFormatting sqref="AH18">
    <cfRule type="cellIs" dxfId="325" priority="234" operator="equal">
      <formula>"Extremo"</formula>
    </cfRule>
    <cfRule type="cellIs" dxfId="324" priority="235" operator="equal">
      <formula>"Alto"</formula>
    </cfRule>
    <cfRule type="cellIs" dxfId="323" priority="236" operator="equal">
      <formula>"Moderado"</formula>
    </cfRule>
    <cfRule type="cellIs" dxfId="322" priority="237" operator="equal">
      <formula>"Bajo"</formula>
    </cfRule>
  </conditionalFormatting>
  <conditionalFormatting sqref="AH25">
    <cfRule type="cellIs" dxfId="321" priority="205" operator="equal">
      <formula>"Extremo"</formula>
    </cfRule>
    <cfRule type="cellIs" dxfId="320" priority="206" operator="equal">
      <formula>"Alto"</formula>
    </cfRule>
    <cfRule type="cellIs" dxfId="319" priority="207" operator="equal">
      <formula>"Moderado"</formula>
    </cfRule>
    <cfRule type="cellIs" dxfId="318" priority="208" operator="equal">
      <formula>"Bajo"</formula>
    </cfRule>
  </conditionalFormatting>
  <conditionalFormatting sqref="AH32">
    <cfRule type="cellIs" dxfId="317" priority="176" operator="equal">
      <formula>"Extremo"</formula>
    </cfRule>
    <cfRule type="cellIs" dxfId="316" priority="177" operator="equal">
      <formula>"Alto"</formula>
    </cfRule>
    <cfRule type="cellIs" dxfId="315" priority="178" operator="equal">
      <formula>"Moderado"</formula>
    </cfRule>
    <cfRule type="cellIs" dxfId="314" priority="179" operator="equal">
      <formula>"Bajo"</formula>
    </cfRule>
  </conditionalFormatting>
  <conditionalFormatting sqref="AH39">
    <cfRule type="cellIs" dxfId="313" priority="147" operator="equal">
      <formula>"Extremo"</formula>
    </cfRule>
    <cfRule type="cellIs" dxfId="312" priority="148" operator="equal">
      <formula>"Alto"</formula>
    </cfRule>
    <cfRule type="cellIs" dxfId="311" priority="149" operator="equal">
      <formula>"Moderado"</formula>
    </cfRule>
    <cfRule type="cellIs" dxfId="310" priority="150" operator="equal">
      <formula>"Bajo"</formula>
    </cfRule>
  </conditionalFormatting>
  <conditionalFormatting sqref="AH46">
    <cfRule type="cellIs" dxfId="309" priority="118" operator="equal">
      <formula>"Extremo"</formula>
    </cfRule>
    <cfRule type="cellIs" dxfId="308" priority="119" operator="equal">
      <formula>"Alto"</formula>
    </cfRule>
    <cfRule type="cellIs" dxfId="307" priority="120" operator="equal">
      <formula>"Moderado"</formula>
    </cfRule>
    <cfRule type="cellIs" dxfId="306" priority="121" operator="equal">
      <formula>"Bajo"</formula>
    </cfRule>
  </conditionalFormatting>
  <conditionalFormatting sqref="AH53">
    <cfRule type="cellIs" dxfId="305" priority="89" operator="equal">
      <formula>"Extremo"</formula>
    </cfRule>
    <cfRule type="cellIs" dxfId="304" priority="90" operator="equal">
      <formula>"Alto"</formula>
    </cfRule>
    <cfRule type="cellIs" dxfId="303" priority="91" operator="equal">
      <formula>"Moderado"</formula>
    </cfRule>
    <cfRule type="cellIs" dxfId="302" priority="92" operator="equal">
      <formula>"Bajo"</formula>
    </cfRule>
  </conditionalFormatting>
  <conditionalFormatting sqref="AH60">
    <cfRule type="cellIs" dxfId="301" priority="60" operator="equal">
      <formula>"Extremo"</formula>
    </cfRule>
    <cfRule type="cellIs" dxfId="300" priority="61" operator="equal">
      <formula>"Alto"</formula>
    </cfRule>
    <cfRule type="cellIs" dxfId="299" priority="62" operator="equal">
      <formula>"Moderado"</formula>
    </cfRule>
    <cfRule type="cellIs" dxfId="298" priority="63" operator="equal">
      <formula>"Bajo"</formula>
    </cfRule>
  </conditionalFormatting>
  <conditionalFormatting sqref="AH67">
    <cfRule type="cellIs" dxfId="297" priority="31" operator="equal">
      <formula>"Extremo"</formula>
    </cfRule>
    <cfRule type="cellIs" dxfId="296" priority="32" operator="equal">
      <formula>"Alto"</formula>
    </cfRule>
    <cfRule type="cellIs" dxfId="295" priority="33" operator="equal">
      <formula>"Moderado"</formula>
    </cfRule>
    <cfRule type="cellIs" dxfId="294" priority="34" operator="equal">
      <formula>"Bajo"</formula>
    </cfRule>
  </conditionalFormatting>
  <conditionalFormatting sqref="AH74">
    <cfRule type="cellIs" dxfId="293" priority="2" operator="equal">
      <formula>"Extremo"</formula>
    </cfRule>
    <cfRule type="cellIs" dxfId="292" priority="3" operator="equal">
      <formula>"Alto"</formula>
    </cfRule>
    <cfRule type="cellIs" dxfId="291" priority="4" operator="equal">
      <formula>"Moderado"</formula>
    </cfRule>
    <cfRule type="cellIs" dxfId="29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617B748B-9FAA-4835-816C-AD03E8FE2983}">
          <x14:formula1>
            <xm:f>'D:\Backup cede 2022\Mis documentos\SGC\2025\Consolidación de riesgos 2025\DAVAA\LEGITIMIDAD\[FO-CEDE5-DIGEC-487 Administracion de riesgo legitimidad DAVAA 2025.....xlsx]Opciones Tratamiento'!#REF!</xm:f>
          </x14:formula1>
          <xm:sqref>H11:H80</xm:sqref>
        </x14:dataValidation>
        <x14:dataValidation type="list" allowBlank="1" showInputMessage="1" showErrorMessage="1" xr:uid="{B6221497-1A9D-49E5-947E-767B1E069681}">
          <x14:formula1>
            <xm:f>'D:\Backup cede 2022\Mis documentos\SGC\2025\Consolidación de riesgos 2025\DAVAA\LEGITIMIDAD\[FO-CEDE5-DIGEC-487 Administracion de riesgo legitimidad DAVAA 2025.....xlsx]Opciones Tratamiento'!#REF!</xm:f>
          </x14:formula1>
          <xm:sqref>AO60 AO53 AO46 AO39 AO32 AO25 AO18 AO11 AO67 AO74 AI53 AI11 AI18 AI25 AI32 AI39 AI46 AI60 AI67 AI74 B11 C11:D80</xm:sqref>
        </x14:dataValidation>
        <x14:dataValidation type="list" allowBlank="1" showInputMessage="1" showErrorMessage="1" xr:uid="{3D09ED72-520A-4644-869D-2C7D031E5D06}">
          <x14:formula1>
            <xm:f>'D:\Backup cede 2022\Mis documentos\SGC\2025\Consolidación de riesgos 2025\DAVAA\LEGITIMIDAD\[FO-CEDE5-DIGEC-487 Administracion de riesgo legitimidad DAVAA 2025.....xlsx]Tabla Impacto'!#REF!</xm:f>
          </x14:formula1>
          <xm:sqref>L11:L80</xm:sqref>
        </x14:dataValidation>
        <x14:dataValidation type="list" allowBlank="1" showInputMessage="1" showErrorMessage="1" xr:uid="{F2711169-744A-4AC4-BC9D-594ED0A734DC}">
          <x14:formula1>
            <xm:f>'D:\Backup cede 2022\Mis documentos\SGC\2025\Consolidación de riesgos 2025\DAVAA\LEGITIMIDAD\[FO-CEDE5-DIGEC-487 Administracion de riesgo legitimidad DAVAA 2025.....xlsx]Tabla Valoración controles'!#REF!</xm:f>
          </x14:formula1>
          <xm:sqref>W11:X80 Z11:AB80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7BC33-A1A8-4BA4-8F2F-68E1C5737CE0}">
  <dimension ref="A3:M6"/>
  <sheetViews>
    <sheetView workbookViewId="0"/>
  </sheetViews>
  <sheetFormatPr baseColWidth="10" defaultRowHeight="15" x14ac:dyDescent="0.25"/>
  <sheetData>
    <row r="3" spans="1:13" x14ac:dyDescent="0.25">
      <c r="A3" s="273" t="s">
        <v>215</v>
      </c>
      <c r="B3" s="274"/>
      <c r="C3" s="274"/>
      <c r="D3" s="274"/>
      <c r="E3" s="274"/>
      <c r="F3" s="274"/>
      <c r="G3" s="274"/>
      <c r="H3" s="274"/>
      <c r="I3" s="274"/>
      <c r="J3" s="274"/>
      <c r="K3" s="274"/>
      <c r="L3" s="274"/>
      <c r="M3" s="274"/>
    </row>
    <row r="4" spans="1:13" x14ac:dyDescent="0.25">
      <c r="A4" s="274"/>
      <c r="B4" s="274"/>
      <c r="C4" s="274"/>
      <c r="D4" s="274"/>
      <c r="E4" s="274"/>
      <c r="F4" s="274"/>
      <c r="G4" s="274"/>
      <c r="H4" s="274"/>
      <c r="I4" s="274"/>
      <c r="J4" s="274"/>
      <c r="K4" s="274"/>
      <c r="L4" s="274"/>
      <c r="M4" s="274"/>
    </row>
    <row r="5" spans="1:13" x14ac:dyDescent="0.25">
      <c r="A5" s="274"/>
      <c r="B5" s="274"/>
      <c r="C5" s="274"/>
      <c r="D5" s="274"/>
      <c r="E5" s="274"/>
      <c r="F5" s="274"/>
      <c r="G5" s="274"/>
      <c r="H5" s="274"/>
      <c r="I5" s="274"/>
      <c r="J5" s="274"/>
      <c r="K5" s="274"/>
      <c r="L5" s="274"/>
      <c r="M5" s="274"/>
    </row>
    <row r="6" spans="1:13" ht="62.25" customHeight="1" x14ac:dyDescent="0.25">
      <c r="A6" s="274"/>
      <c r="B6" s="274"/>
      <c r="C6" s="274"/>
      <c r="D6" s="274"/>
      <c r="E6" s="274"/>
      <c r="F6" s="274"/>
      <c r="G6" s="274"/>
      <c r="H6" s="274"/>
      <c r="I6" s="274"/>
      <c r="J6" s="274"/>
      <c r="K6" s="274"/>
      <c r="L6" s="274"/>
      <c r="M6" s="274"/>
    </row>
  </sheetData>
  <sheetProtection algorithmName="SHA-512" hashValue="pt8w1OSLz7nSkmemvGtTa4YP/x4U0hgBtmUbxnTtQqmRB5X9GHaCbvpA1XPce7j2IRb3Yu402X29fx3nS5COeA==" saltValue="he4vbaFMyknIWBVo4KsGWw==" spinCount="100000" sheet="1" objects="1" scenarios="1"/>
  <mergeCells count="1">
    <mergeCell ref="A3:M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AF2AC-D5A3-471C-B621-0169CD143051}">
  <dimension ref="A1:BM80"/>
  <sheetViews>
    <sheetView zoomScale="66" zoomScaleNormal="66"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216</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217</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218</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0" hidden="1" customHeight="1" thickBot="1" x14ac:dyDescent="0.3">
      <c r="A11" s="207" t="s">
        <v>69</v>
      </c>
      <c r="B11" s="209" t="s">
        <v>102</v>
      </c>
      <c r="C11" s="212" t="s">
        <v>98</v>
      </c>
      <c r="D11" s="214" t="s">
        <v>71</v>
      </c>
      <c r="E11" s="214" t="s">
        <v>219</v>
      </c>
      <c r="F11" s="214" t="s">
        <v>220</v>
      </c>
      <c r="G11" s="242" t="str">
        <f>+CONCATENATE(D11," ",E11," ",F11)</f>
        <v xml:space="preserve">Posibilidad de Afectación Reputacional Por inconsistencias en la elaboración de los planes y políticas operacionales Debido al desconocimiento de la doctrina de operaciones </v>
      </c>
      <c r="H11" s="214" t="s">
        <v>103</v>
      </c>
      <c r="I11" s="226">
        <v>655</v>
      </c>
      <c r="J11" s="234" t="str">
        <f>IF(I11&lt;=0,"",IF(I11&lt;=3,"Muy Baja",IF(I11&lt;=34,"Baja",IF(I11&lt;=600,"Media",IF(I11&lt;=6000,"Alta","Muy Alta")))))</f>
        <v>Alta</v>
      </c>
      <c r="K11" s="236">
        <f>IF(J11="","",IF(J11="Muy Baja",0.2,IF(J11="Baja",0.4,IF(J11="Media",0.6,IF(J11="Alta",0.8,IF(J11="Muy Alta",1,))))))</f>
        <v>0.8</v>
      </c>
      <c r="L11" s="233" t="s">
        <v>92</v>
      </c>
      <c r="M11" s="233" t="str">
        <f>IF(NOT(ISERROR(MATCH(L11,'[2]Tabla Impacto'!$B$221:$B$223,0))),'[2]Tabla Impacto'!$F$223,L11)</f>
        <v xml:space="preserve">     El riesgo afecta la imagen de la entidad con algunos usuarios de relevancia frente al logro de los objetivos</v>
      </c>
      <c r="N11" s="234" t="str">
        <f>IF(OR(M11='[2]Tabla Impacto'!$C$11,M11='[2]Tabla Impacto'!$D$11),"Leve",IF(OR(M11='[2]Tabla Impacto'!$C$12,M11='[2]Tabla Impacto'!$D$12),"Menor",IF(OR(M11='[2]Tabla Impacto'!$C$13,M11='[2]Tabla Impacto'!$D$13),"Moderado",IF(OR(M11='[2]Tabla Impacto'!$C$14,M11='[2]Tabla Impacto'!$D$14),"Mayor",IF(OR(M11='[2]Tabla Impacto'!$C$15,M11='[2]Tabla Impacto'!$D$15),"Catastrófico","")))))</f>
        <v>Moderado</v>
      </c>
      <c r="O11" s="236">
        <f>IF(N11="","",IF(N11="Leve",0.2,IF(N11="Menor",0.4,IF(N11="Moderado",0.6,IF(N11="Mayor",0.8,IF(N11="Catastrófico",1,))))))</f>
        <v>0.6</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6" t="s">
        <v>221</v>
      </c>
      <c r="R11" s="57" t="s">
        <v>222</v>
      </c>
      <c r="S11" s="57" t="s">
        <v>223</v>
      </c>
      <c r="T11" s="57" t="s">
        <v>224</v>
      </c>
      <c r="U11" s="70" t="str">
        <f>+CONCATENATE(R11," ",S11," ",T11)</f>
        <v>El  Director de Planes Operacionales,  Oficial de Operaciones  D3- Oficial de Operaciones  B3 verifica trimestralmente  el cumplimiento de los lineamientos del diseño y  elaboración  de planes operacionales de acuerdo a la estrategia  y  políticas de Comando y a la doctrina militar vigente   con la finalidad de mantener actualizado al personal que se desempeña en la sección de operaciones. En caso de identificar falencias en la elaboración de los planes se realizará una capacitación, dejando como soporte documental actas de reunión y/o informe.</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0.48</v>
      </c>
      <c r="AD11" s="240" t="str">
        <f>IFERROR(LOOKUP(LOOKUP(2,1/(AC11:AC17&lt;&gt;""),AC11:AC17),'[2]Opciones Tratamiento'!$I$2:$I$6,'[2]Opciones Tratamiento'!$J$2:$J$6),"")</f>
        <v>Muy Baja</v>
      </c>
      <c r="AE11" s="21">
        <f>+AC11</f>
        <v>0.48</v>
      </c>
      <c r="AF11" s="240" t="str">
        <f>IFERROR(LOOKUP(LOOKUP(2,1/(AG11:AG17&lt;&gt;""),AG11:AG17),'[2]Opciones Tratamiento'!L2:M6),"")</f>
        <v>Moderado</v>
      </c>
      <c r="AG11" s="21">
        <f>IFERROR(IF(V11="Impacto",(O11-(+O11*Y11)),IF(V11="Probabilidad",O11,"")),"")</f>
        <v>0.6</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24" t="s">
        <v>93</v>
      </c>
      <c r="AJ11" s="22"/>
      <c r="AK11" s="63" t="s">
        <v>225</v>
      </c>
      <c r="AL11" s="57" t="s">
        <v>226</v>
      </c>
      <c r="AM11" s="57" t="s">
        <v>227</v>
      </c>
      <c r="AN11" s="22"/>
      <c r="AO11" s="226" t="s">
        <v>81</v>
      </c>
      <c r="AP11" s="228" t="s">
        <v>228</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thickBot="1" x14ac:dyDescent="0.3">
      <c r="A12" s="208"/>
      <c r="B12" s="210"/>
      <c r="C12" s="213"/>
      <c r="D12" s="215"/>
      <c r="E12" s="215"/>
      <c r="F12" s="215"/>
      <c r="G12" s="232"/>
      <c r="H12" s="215"/>
      <c r="I12" s="227"/>
      <c r="J12" s="235"/>
      <c r="K12" s="237"/>
      <c r="L12" s="221"/>
      <c r="M12" s="221"/>
      <c r="N12" s="235"/>
      <c r="O12" s="237"/>
      <c r="P12" s="239"/>
      <c r="Q12" s="64" t="s">
        <v>229</v>
      </c>
      <c r="R12" s="57" t="s">
        <v>230</v>
      </c>
      <c r="S12" s="58" t="s">
        <v>231</v>
      </c>
      <c r="T12" s="58" t="s">
        <v>232</v>
      </c>
      <c r="U12" s="65" t="str">
        <f t="shared" ref="U12:U17" si="0">+CONCATENATE(R12," ",S12," ",T12)</f>
        <v>El  Director de Planes Operacionales,  Oficial de Operaciones  D3- Oficial de Operaciones  B3   verifica semestralmente el cumplimiento de la difusión del  plan de campaña vigente de acuerdo a la orden emitida por el Comando Superior, con la finalidad de que el personal conozca los nuevos lineamientos y políticas del Escalón Superior para las Escuelas de Formación, Estados Mayores de los Escalones Tácticos a nivel División y Brigada. En caso de no realizar la difusión de forma presencial se utilizará medios tecnológicos (virtual), dejando como evidencia las actas de capacitación.</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0.28799999999999998</v>
      </c>
      <c r="AD12" s="241"/>
      <c r="AE12" s="28">
        <f t="shared" ref="AE12" si="3">+AC12</f>
        <v>0.28799999999999998</v>
      </c>
      <c r="AF12" s="241"/>
      <c r="AG12" s="28">
        <f>IFERROR(IF(AND(V11="Impacto",V12="Impacto"),(AG11-(+AG11*Y12)),IF(V12="Impacto",(O11-(+O11*Y12)),IF(V12="Probabilidad",AG11,""))),"")</f>
        <v>0.6</v>
      </c>
      <c r="AH12" s="223"/>
      <c r="AI12" s="225"/>
      <c r="AJ12" s="29"/>
      <c r="AK12" s="64"/>
      <c r="AL12" s="58"/>
      <c r="AM12" s="57"/>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hidden="1" customHeight="1" x14ac:dyDescent="0.25">
      <c r="A13" s="208"/>
      <c r="B13" s="210"/>
      <c r="C13" s="213"/>
      <c r="D13" s="215"/>
      <c r="E13" s="215"/>
      <c r="F13" s="215"/>
      <c r="G13" s="232"/>
      <c r="H13" s="215"/>
      <c r="I13" s="227"/>
      <c r="J13" s="235"/>
      <c r="K13" s="237"/>
      <c r="L13" s="221"/>
      <c r="M13" s="221"/>
      <c r="N13" s="235"/>
      <c r="O13" s="237"/>
      <c r="P13" s="239"/>
      <c r="Q13" s="64" t="s">
        <v>233</v>
      </c>
      <c r="R13" s="57" t="s">
        <v>234</v>
      </c>
      <c r="S13" s="58" t="s">
        <v>235</v>
      </c>
      <c r="T13" s="58" t="s">
        <v>236</v>
      </c>
      <c r="U13" s="65" t="str">
        <f t="shared" si="0"/>
        <v>El  Director de Planes Operacionales, Oficial de Operaciones  D3- Oficial de Operaciones  B3 verifica  semestralmente el  procedimiento "Proceso Militar para la Toma de Decisiones (PMTD)" a los Escalones Tácticos a todo nivel de acuerdo a la doctrina vigente con el fin de contribuir al cumplimiento de los objetivos estratégicos. En caso de no evidenciar el PMTD en las unidades se informará  al mando superior para que se tomen las acciones correctivas necesarias,  dejando como evidencia informes.</v>
      </c>
      <c r="V13" s="25" t="str">
        <f t="shared" si="1"/>
        <v>Probabilidad</v>
      </c>
      <c r="W13" s="62" t="s">
        <v>94</v>
      </c>
      <c r="X13" s="62" t="s">
        <v>76</v>
      </c>
      <c r="Y13" s="26" t="str">
        <f>IF(AND(W13="Preventivo",X13="Automático"),"50%",IF(AND(W13="Preventivo",X13="Manual"),"40%",IF(AND(W13="Detectivo",X13="Automático"),"40%",IF(AND(W13="Detectivo",X13="Manual"),"30%",IF(AND(W13="Correctivo",X13="Automático"),"35%",IF(AND(W13="Correctivo",X13="Manual"),"25%",""))))))</f>
        <v>30%</v>
      </c>
      <c r="Z13" s="62" t="s">
        <v>77</v>
      </c>
      <c r="AA13" s="62" t="s">
        <v>78</v>
      </c>
      <c r="AB13" s="62" t="s">
        <v>79</v>
      </c>
      <c r="AC13" s="27">
        <f>IFERROR(IF(AND(V11="Probabilidad",V12="Probabilidad",V13="Probabilidad"),(AE12-(+AE12*Y13)),IF(V13="Probabilidad",(K11-(+K11*Y13)),IF(V13="Impacto",AE12,""))),"")</f>
        <v>0.2016</v>
      </c>
      <c r="AD13" s="241"/>
      <c r="AE13" s="28">
        <f>+AC13</f>
        <v>0.2016</v>
      </c>
      <c r="AF13" s="241"/>
      <c r="AG13" s="28">
        <f>IFERROR(IF(AND(V11="Impacto",V12="Impacto",V13="Impacto"),(AG12-(+AG12*Y13)),IF(V13="Impacto",(O11-(+O11*Y13)),IF(V13="Probabilidad",AG12,""))),"")</f>
        <v>0.6</v>
      </c>
      <c r="AH13" s="223"/>
      <c r="AI13" s="225"/>
      <c r="AJ13" s="29"/>
      <c r="AK13" s="64"/>
      <c r="AL13" s="58"/>
      <c r="AM13" s="57"/>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c r="R14" s="58"/>
      <c r="S14" s="58"/>
      <c r="T14" s="58"/>
      <c r="U14" s="65" t="str">
        <f t="shared" si="0"/>
        <v xml:space="preserve">  </v>
      </c>
      <c r="V14" s="25" t="str">
        <f t="shared" si="1"/>
        <v/>
      </c>
      <c r="W14" s="62"/>
      <c r="X14" s="62"/>
      <c r="Y14" s="26" t="str">
        <f t="shared" ref="Y14" si="4">IF(AND(W14="Preventivo",X14="Automático"),"50%",IF(AND(W14="Preventivo",X14="Manual"),"40%",IF(AND(W14="Detectivo",X14="Automático"),"40%",IF(AND(W14="Detectivo",X14="Manual"),"30%",IF(AND(W14="Correctivo",X14="Automático"),"35%",IF(AND(W14="Correctivo",X14="Manual"),"25%",""))))))</f>
        <v/>
      </c>
      <c r="Z14" s="62"/>
      <c r="AA14" s="62"/>
      <c r="AB14" s="62"/>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208" t="s">
        <v>83</v>
      </c>
      <c r="B18" s="210"/>
      <c r="C18" s="213" t="s">
        <v>98</v>
      </c>
      <c r="D18" s="215" t="s">
        <v>71</v>
      </c>
      <c r="E18" s="215" t="s">
        <v>237</v>
      </c>
      <c r="F18" s="215" t="s">
        <v>238</v>
      </c>
      <c r="G18" s="232" t="str">
        <f t="shared" ref="G18" si="6">+CONCATENATE(D18," ",E18," ",F18)</f>
        <v>Posibilidad de Afectación Reputacional Por creación y/o modificación de cargos que no existen en la Tabla de Organización y Equipo (TOE) Debido al incumplimiento de la normatividad vigente.</v>
      </c>
      <c r="H18" s="215" t="s">
        <v>103</v>
      </c>
      <c r="I18" s="226">
        <v>208</v>
      </c>
      <c r="J18" s="235" t="str">
        <f>IF(I18&lt;=0,"",IF(I18&lt;=3,"Muy Baja",IF(I18&lt;=34,"Baja",IF(I18&lt;=600,"Media",IF(I18&lt;=6000,"Alta","Muy Alta")))))</f>
        <v>Media</v>
      </c>
      <c r="K18" s="237">
        <f>IF(J18="","",IF(J18="Muy Baja",0.2,IF(J18="Baja",0.4,IF(J18="Media",0.6,IF(J18="Alta",0.8,IF(J18="Muy Alta",1,))))))</f>
        <v>0.6</v>
      </c>
      <c r="L18" s="221" t="s">
        <v>104</v>
      </c>
      <c r="M18" s="221" t="str">
        <f>IF(NOT(ISERROR(MATCH(L18,'[2]Tabla Impacto'!$B$221:$B$223,0))),'[2]Tabla Impacto'!$F$223,L18)</f>
        <v xml:space="preserve">     El riesgo afecta la imagen de alguna área de la organización</v>
      </c>
      <c r="N18" s="235" t="str">
        <f>IF(OR(M18='[2]Tabla Impacto'!$C$11,M18='[2]Tabla Impacto'!$D$11),"Leve",IF(OR(M18='[2]Tabla Impacto'!$C$12,M18='[2]Tabla Impacto'!$D$12),"Menor",IF(OR(M18='[2]Tabla Impacto'!$C$13,M18='[2]Tabla Impacto'!$D$13),"Moderado",IF(OR(M18='[2]Tabla Impacto'!$C$14,M18='[2]Tabla Impacto'!$D$14),"Mayor",IF(OR(M18='[2]Tabla Impacto'!$C$15,M18='[2]Tabla Impacto'!$D$15),"Catastrófico","")))))</f>
        <v>Leve</v>
      </c>
      <c r="O18" s="237">
        <f>IF(N18="","",IF(N18="Leve",0.2,IF(N18="Menor",0.4,IF(N18="Moderado",0.6,IF(N18="Mayor",0.8,IF(N18="Catastrófico",1,))))))</f>
        <v>0.2</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Moderado</v>
      </c>
      <c r="Q18" s="64" t="s">
        <v>221</v>
      </c>
      <c r="R18" s="58" t="s">
        <v>239</v>
      </c>
      <c r="S18" s="58" t="s">
        <v>240</v>
      </c>
      <c r="T18" s="58" t="s">
        <v>241</v>
      </c>
      <c r="U18" s="65" t="str">
        <f>+CONCATENATE(R18," ",S18," ",T18)</f>
        <v>El Director de Organización, Oficial de Operaciones  D3- Oficial de Operaciones  B3 verifica trimestralmente el cumplimiento de la directiva permanente N° 01214 de 2024 "Normas para la elaboración de tablas de Organización  y equipo TOE" con el propósito de prevenir los cambios no aprobados en la estructura organizacional del Ejército Nacional. En caso de identificar un cambio no aprobado en la estructura organizacional, se realizará un acta y se informará a la Inspección General del Ejército, dejando como evidencia actas de reunión  y/o boletines informativos.</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78</v>
      </c>
      <c r="AB18" s="62" t="s">
        <v>79</v>
      </c>
      <c r="AC18" s="27">
        <f>IFERROR(IF(V18="Probabilidad",(K18-(+K18*Y18)),IF(V18="Impacto",K18,"")),"")</f>
        <v>0.36</v>
      </c>
      <c r="AD18" s="241" t="str">
        <f>IFERROR(LOOKUP(LOOKUP(2,1/(AC18:AC24&lt;&gt;""),AC18:AC24),'[2]Opciones Tratamiento'!$I$2:$I$6,'[2]Opciones Tratamiento'!$J$2:$J$6),"")</f>
        <v>Muy Baja</v>
      </c>
      <c r="AE18" s="26">
        <f t="shared" si="5"/>
        <v>0.36</v>
      </c>
      <c r="AF18" s="241" t="str">
        <f>IFERROR(LOOKUP(LOOKUP(2,1/(AG18:AG24&lt;&gt;""),AG18:AG24),'[2]Opciones Tratamiento'!L2:M6),"")</f>
        <v>Leve</v>
      </c>
      <c r="AG18" s="28">
        <f>IFERROR(IF(V18="Impacto",(O18-(+O18*Y18)),IF(V18="Probabilidad",O18,"")),"")</f>
        <v>0.2</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Bajo</v>
      </c>
      <c r="AI18" s="225" t="s">
        <v>80</v>
      </c>
      <c r="AJ18" s="29"/>
      <c r="AK18" s="63" t="s">
        <v>225</v>
      </c>
      <c r="AL18" s="58" t="s">
        <v>242</v>
      </c>
      <c r="AM18" s="58" t="s">
        <v>243</v>
      </c>
      <c r="AN18" s="29"/>
      <c r="AO18" s="227" t="s">
        <v>81</v>
      </c>
      <c r="AP18" s="230" t="s">
        <v>244</v>
      </c>
      <c r="AQ18" s="230"/>
      <c r="AR18" s="231"/>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x14ac:dyDescent="0.25">
      <c r="A19" s="208"/>
      <c r="B19" s="210"/>
      <c r="C19" s="213"/>
      <c r="D19" s="215"/>
      <c r="E19" s="215"/>
      <c r="F19" s="215"/>
      <c r="G19" s="232"/>
      <c r="H19" s="215"/>
      <c r="I19" s="227"/>
      <c r="J19" s="235"/>
      <c r="K19" s="237"/>
      <c r="L19" s="221"/>
      <c r="M19" s="221"/>
      <c r="N19" s="235"/>
      <c r="O19" s="237"/>
      <c r="P19" s="239"/>
      <c r="Q19" s="64" t="s">
        <v>229</v>
      </c>
      <c r="R19" s="64" t="s">
        <v>243</v>
      </c>
      <c r="S19" s="58" t="s">
        <v>245</v>
      </c>
      <c r="T19" s="58" t="s">
        <v>246</v>
      </c>
      <c r="U19" s="65" t="str">
        <f>+CONCATENATE(R19," ",S19," ",T19)</f>
        <v>El Director de Organización verifica bimestralmente el cumplimiento del procedimiento  de rediseño organizacional  al Estado Mayor del Ejército y a los escalones tácticos   (Divisiones - Brigadas - Batallón)  con el fin de que se esté dando cumplimiento a las actividades relacionadas de dicho procedimiento, en caso de identificar la falta de cumplimiento del procedimiento  del rediseño organizacional,  se realizará una capacitación,  dejando como evidencia  acta de reunión  y/o informes.</v>
      </c>
      <c r="V19" s="25" t="str">
        <f t="shared" si="1"/>
        <v>Probabilidad</v>
      </c>
      <c r="W19" s="62" t="s">
        <v>75</v>
      </c>
      <c r="X19" s="62" t="s">
        <v>76</v>
      </c>
      <c r="Y19" s="26" t="str">
        <f t="shared" ref="Y19" si="7">IF(AND(W19="Preventivo",X19="Automático"),"50%",IF(AND(W19="Preventivo",X19="Manual"),"40%",IF(AND(W19="Detectivo",X19="Automático"),"40%",IF(AND(W19="Detectivo",X19="Manual"),"30%",IF(AND(W19="Correctivo",X19="Automático"),"35%",IF(AND(W19="Correctivo",X19="Manual"),"25%",""))))))</f>
        <v>40%</v>
      </c>
      <c r="Z19" s="62" t="s">
        <v>77</v>
      </c>
      <c r="AA19" s="62" t="s">
        <v>78</v>
      </c>
      <c r="AB19" s="62" t="s">
        <v>79</v>
      </c>
      <c r="AC19" s="27">
        <f>IFERROR(IF(AND(V18="Probabilidad",V19="Probabilidad"),(AE18-(+AE18*Y19)),IF(V19="Probabilidad",(K18-(+K18*Y19)),IF(V19="Impacto",AE18,""))),"")</f>
        <v>0.216</v>
      </c>
      <c r="AD19" s="241"/>
      <c r="AE19" s="26">
        <f t="shared" si="5"/>
        <v>0.216</v>
      </c>
      <c r="AF19" s="241"/>
      <c r="AG19" s="28">
        <f>IFERROR(IF(AND(V18="Impacto",V19="Impacto"),(AG18-(+AG18*Y19)),IF(V19="Impacto",(O18-(+O18*Y19)),IF(V19="Probabilidad",AG18,""))),"")</f>
        <v>0.2</v>
      </c>
      <c r="AH19" s="223"/>
      <c r="AI19" s="225"/>
      <c r="AJ19" s="29"/>
      <c r="AK19" s="64"/>
      <c r="AL19" s="37"/>
      <c r="AM19" s="37"/>
      <c r="AN19" s="29"/>
      <c r="AO19" s="227"/>
      <c r="AP19" s="230"/>
      <c r="AQ19" s="230"/>
      <c r="AR19" s="231"/>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x14ac:dyDescent="0.25">
      <c r="A20" s="208"/>
      <c r="B20" s="210"/>
      <c r="C20" s="213"/>
      <c r="D20" s="215"/>
      <c r="E20" s="215"/>
      <c r="F20" s="215"/>
      <c r="G20" s="232"/>
      <c r="H20" s="215"/>
      <c r="I20" s="227"/>
      <c r="J20" s="235"/>
      <c r="K20" s="237"/>
      <c r="L20" s="221"/>
      <c r="M20" s="221"/>
      <c r="N20" s="235"/>
      <c r="O20" s="237"/>
      <c r="P20" s="239"/>
      <c r="Q20" s="64" t="s">
        <v>233</v>
      </c>
      <c r="R20" s="64" t="s">
        <v>243</v>
      </c>
      <c r="S20" s="58" t="s">
        <v>247</v>
      </c>
      <c r="T20" s="58" t="s">
        <v>248</v>
      </c>
      <c r="U20" s="65" t="str">
        <f t="shared" ref="U20:U24" si="8">+CONCATENATE(R20," ",S20," ",T20)</f>
        <v>El Director de Organización verifica semestralmente la elaboración de los actos administrativos en la creación, modificación, supresión y/o desactivación de unidades, dependencias militares de acuerdo a la directiva permanente N° 0124003593302 de 2024  "Procedimiento para la conformación y trámite de los expedientes que contienen  actos administrativos correspondientes a la creación, modificación, supresión y /o desactivación de unidades, dependencias y/o estructuras militares del Ejército Nacional" con la finalidad de realizar seguimiento a las órdenes emitidas por el Comando Superior, en caso de identificarse un error, se deroga el acto administrativo y se inicia de nuevo el proceso,  dejando como evidencia actas de reunión.</v>
      </c>
      <c r="V20" s="25" t="str">
        <f t="shared" si="1"/>
        <v>Impacto</v>
      </c>
      <c r="W20" s="62" t="s">
        <v>177</v>
      </c>
      <c r="X20" s="62" t="s">
        <v>76</v>
      </c>
      <c r="Y20" s="26" t="str">
        <f>IF(AND(W20="Preventivo",X20="Automático"),"50%",IF(AND(W20="Preventivo",X20="Manual"),"40%",IF(AND(W20="Detectivo",X20="Automático"),"40%",IF(AND(W20="Detectivo",X20="Manual"),"30%",IF(AND(W20="Correctivo",X20="Automático"),"35%",IF(AND(W20="Correctivo",X20="Manual"),"25%",""))))))</f>
        <v>25%</v>
      </c>
      <c r="Z20" s="62" t="s">
        <v>77</v>
      </c>
      <c r="AA20" s="62" t="s">
        <v>78</v>
      </c>
      <c r="AB20" s="62" t="s">
        <v>79</v>
      </c>
      <c r="AC20" s="27">
        <f t="shared" ref="AC20:AC24" si="9">IFERROR(IF(AND(V19="Probabilidad",V20="Probabilidad"),(AE19-(+AE19*Y20)),IF(V20="Probabilidad",(K19-(+K19*Y20)),IF(V20="Impacto",AE19,""))),"")</f>
        <v>0.216</v>
      </c>
      <c r="AD20" s="241"/>
      <c r="AE20" s="26">
        <f t="shared" si="5"/>
        <v>0.216</v>
      </c>
      <c r="AF20" s="241"/>
      <c r="AG20" s="28">
        <f>IFERROR(IF(AND(V18="Impacto",V19="Impacto",V20="Impacto"),(AG19-(+AG19*Y20)),IF(V20="Impacto",(O18-(+O18*Y20)),IF(V20="Probabilidad",AG19,""))),"")</f>
        <v>0.15000000000000002</v>
      </c>
      <c r="AH20" s="223"/>
      <c r="AI20" s="225"/>
      <c r="AJ20" s="29"/>
      <c r="AK20" s="64"/>
      <c r="AL20" s="58"/>
      <c r="AM20" s="64"/>
      <c r="AN20" s="29"/>
      <c r="AO20" s="227"/>
      <c r="AP20" s="230"/>
      <c r="AQ20" s="230"/>
      <c r="AR20" s="231"/>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64"/>
      <c r="S21" s="58"/>
      <c r="T21" s="58"/>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29"/>
      <c r="AK21" s="64"/>
      <c r="AL21" s="58"/>
      <c r="AM21" s="64"/>
      <c r="AN21" s="29"/>
      <c r="AO21" s="227"/>
      <c r="AP21" s="230"/>
      <c r="AQ21" s="230"/>
      <c r="AR21" s="231"/>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29"/>
      <c r="AK22" s="64"/>
      <c r="AL22" s="58"/>
      <c r="AM22" s="64"/>
      <c r="AN22" s="29"/>
      <c r="AO22" s="227"/>
      <c r="AP22" s="230"/>
      <c r="AQ22" s="230"/>
      <c r="AR22" s="231"/>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29"/>
      <c r="AK23" s="64"/>
      <c r="AL23" s="58"/>
      <c r="AM23" s="64"/>
      <c r="AN23" s="29"/>
      <c r="AO23" s="227"/>
      <c r="AP23" s="230"/>
      <c r="AQ23" s="230"/>
      <c r="AR23" s="231"/>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thickBot="1" x14ac:dyDescent="0.3">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30"/>
      <c r="AQ24" s="230"/>
      <c r="AR24" s="231"/>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t="s">
        <v>98</v>
      </c>
      <c r="D25" s="215" t="s">
        <v>71</v>
      </c>
      <c r="E25" s="215" t="s">
        <v>249</v>
      </c>
      <c r="F25" s="215" t="s">
        <v>768</v>
      </c>
      <c r="G25" s="232" t="str">
        <f t="shared" ref="G25" si="11">+CONCATENATE(D25," ",E25," ",F25)</f>
        <v>Posibilidad de Afectación Reputacional Por  inconsistencias en la información estadística operacional reportada debido al  uso incorrecto del sistema SICOE 2.0  Debido al  uso incorrecto del sistema SICOE 2.0 por parte de los escalones tácticos nivel brigada</v>
      </c>
      <c r="H25" s="215" t="s">
        <v>103</v>
      </c>
      <c r="I25" s="227">
        <v>15685</v>
      </c>
      <c r="J25" s="235" t="str">
        <f>IF(I25&lt;=0,"",IF(I25&lt;=3,"Muy Baja",IF(I25&lt;=34,"Baja",IF(I25&lt;=600,"Media",IF(I25&lt;=6000,"Alta","Muy Alta")))))</f>
        <v>Muy Alta</v>
      </c>
      <c r="K25" s="237">
        <f>IF(J25="","",IF(J25="Muy Baja",0.2,IF(J25="Baja",0.4,IF(J25="Media",0.6,IF(J25="Alta",0.8,IF(J25="Muy Alta",1,))))))</f>
        <v>1</v>
      </c>
      <c r="L25" s="221" t="s">
        <v>250</v>
      </c>
      <c r="M25" s="221" t="str">
        <f>IF(NOT(ISERROR(MATCH(L25,'[2]Tabla Impacto'!$B$221:$B$223,0))),'[2]Tabla Impacto'!$F$223,L25)</f>
        <v xml:space="preserve">     El riesgo afecta la imagen de  la entidad con efecto publicitario sostenido a nivel de sector administrativo, nivel departamental o municipal</v>
      </c>
      <c r="N25" s="235" t="str">
        <f>IF(OR(M25='[2]Tabla Impacto'!$C$11,M25='[2]Tabla Impacto'!$D$11),"Leve",IF(OR(M25='[2]Tabla Impacto'!$C$12,M25='[2]Tabla Impacto'!$D$12),"Menor",IF(OR(M25='[2]Tabla Impacto'!$C$13,M25='[2]Tabla Impacto'!$D$13),"Moderado",IF(OR(M25='[2]Tabla Impacto'!$C$14,M25='[2]Tabla Impacto'!$D$14),"Mayor",IF(OR(M25='[2]Tabla Impacto'!$C$15,M25='[2]Tabla Impacto'!$D$15),"Catastrófico","")))))</f>
        <v>Mayor</v>
      </c>
      <c r="O25" s="237">
        <f>IF(N25="","",IF(N25="Leve",0.2,IF(N25="Menor",0.4,IF(N25="Moderado",0.6,IF(N25="Mayor",0.8,IF(N25="Catastrófico",1,))))))</f>
        <v>0.8</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Alto</v>
      </c>
      <c r="Q25" s="64" t="s">
        <v>221</v>
      </c>
      <c r="R25" s="58" t="s">
        <v>769</v>
      </c>
      <c r="S25" s="58" t="s">
        <v>251</v>
      </c>
      <c r="T25" s="58" t="s">
        <v>252</v>
      </c>
      <c r="U25" s="65" t="str">
        <f>+CONCATENATE(R25," ",S25," ",T25)</f>
        <v>El Director del Sistema Estadístico Operacional, Oficial de Operaciones  D3- Oficial de Operaciones valida mensualmente los radiogramas operacionales cargados a la plataforma de acuerdo a la Directiva N° 01221 "Calidad de la información estadística operacional y empleo de los sistemas SICOE y QLIKVIEW"  con el fin de verificar la cantidad de radiogramas y eventos operacionales cargados en el sistema. en caso de identificarse una inconsistencia en el cargue de los resultados se valida junto con la unidad el resultado cargado dejando como evidencia informe de la validación de los radiogramas operacionales.</v>
      </c>
      <c r="V25" s="25" t="str">
        <f t="shared" si="1"/>
        <v>Probabilidad</v>
      </c>
      <c r="W25" s="62" t="s">
        <v>75</v>
      </c>
      <c r="X25" s="62" t="s">
        <v>76</v>
      </c>
      <c r="Y25" s="26" t="str">
        <f>IF(AND(W25="Preventivo",X25="Automático"),"50%",IF(AND(W25="Preventivo",X25="Manual"),"40%",IF(AND(W25="Detectivo",X25="Automático"),"40%",IF(AND(W25="Detectivo",X25="Manual"),"30%",IF(AND(W25="Correctivo",X25="Automático"),"35%",IF(AND(W25="Correctivo",X25="Manual"),"25%",""))))))</f>
        <v>40%</v>
      </c>
      <c r="Z25" s="62" t="s">
        <v>77</v>
      </c>
      <c r="AA25" s="62" t="s">
        <v>78</v>
      </c>
      <c r="AB25" s="62" t="s">
        <v>79</v>
      </c>
      <c r="AC25" s="27">
        <f>IFERROR(IF(V25="Probabilidad",(K25-(+K25*Y25)),IF(V25="Impacto",K25,"")),"")</f>
        <v>0.6</v>
      </c>
      <c r="AD25" s="241" t="str">
        <f>IFERROR(LOOKUP(LOOKUP(2,1/(AC25:AC31&lt;&gt;""),AC25:AC31),'[2]Opciones Tratamiento'!$I$2:$I$6,'[2]Opciones Tratamiento'!$J$2:$J$6),"")</f>
        <v>Muy Baja</v>
      </c>
      <c r="AE25" s="26">
        <f>+AC25</f>
        <v>0.6</v>
      </c>
      <c r="AF25" s="241" t="str">
        <f>IFERROR(LOOKUP(LOOKUP(2,1/(AG25:AG31&lt;&gt;""),AG25:AG31),'[2]Opciones Tratamiento'!L2:M6),"")</f>
        <v>Mayor</v>
      </c>
      <c r="AG25" s="28">
        <f>IFERROR(IF(V25="Impacto",(O25-(+O25*Y25)),IF(V25="Probabilidad",O25,"")),"")</f>
        <v>0.8</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Alto</v>
      </c>
      <c r="AI25" s="225"/>
      <c r="AJ25" s="29"/>
      <c r="AK25" s="63" t="s">
        <v>225</v>
      </c>
      <c r="AL25" s="58" t="s">
        <v>253</v>
      </c>
      <c r="AM25" s="58" t="s">
        <v>254</v>
      </c>
      <c r="AN25" s="29"/>
      <c r="AO25" s="227" t="s">
        <v>81</v>
      </c>
      <c r="AP25" s="243" t="s">
        <v>255</v>
      </c>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t="s">
        <v>229</v>
      </c>
      <c r="R26" s="58" t="s">
        <v>256</v>
      </c>
      <c r="S26" s="58" t="s">
        <v>257</v>
      </c>
      <c r="T26" s="58" t="s">
        <v>770</v>
      </c>
      <c r="U26" s="65" t="str">
        <f>+CONCATENATE(R26," ",S26," ",T26)</f>
        <v>El Director del Sistema Estadístico Operacional, Oficial de Operaciones  D3- Oficial de Operaciones B3  verifica mensualmente las solicitudes de modificación, ampliación, corrección de radiogramas operacionales o cargues extemporáneos dirigidas al Jefe del Departamento de  Operaciones, de acuerdo a la Directiva N° 01221 "Calidad de la información estadística operacional y empleo de los sistemas SICOE y QLIKVIEW" con el fin de evidenciar y verificar las  inconsistencias, errores y malos cargues y eventos extemporáneos, en caso de identificarse inconsistencias en la plataforma SICOE 2.0 se realizará una capacitación al personal encargado, dejando como evidencia, informe de validación de las solicitudes.</v>
      </c>
      <c r="V26" s="25" t="str">
        <f t="shared" si="1"/>
        <v>Probabilidad</v>
      </c>
      <c r="W26" s="62" t="s">
        <v>94</v>
      </c>
      <c r="X26" s="62" t="s">
        <v>76</v>
      </c>
      <c r="Y26" s="26" t="str">
        <f t="shared" ref="Y26" si="12">IF(AND(W26="Preventivo",X26="Automático"),"50%",IF(AND(W26="Preventivo",X26="Manual"),"40%",IF(AND(W26="Detectivo",X26="Automático"),"40%",IF(AND(W26="Detectivo",X26="Manual"),"30%",IF(AND(W26="Correctivo",X26="Automático"),"35%",IF(AND(W26="Correctivo",X26="Manual"),"25%",""))))))</f>
        <v>30%</v>
      </c>
      <c r="Z26" s="62" t="s">
        <v>77</v>
      </c>
      <c r="AA26" s="62" t="s">
        <v>78</v>
      </c>
      <c r="AB26" s="62" t="s">
        <v>79</v>
      </c>
      <c r="AC26" s="27">
        <f>IFERROR(IF(AND(V25="Probabilidad",V26="Probabilidad"),(AE25-(+AE25*Y26)),IF(V26="Probabilidad",(K25-(+K25*Y26)),IF(V26="Impacto",AE25,""))),"")</f>
        <v>0.42</v>
      </c>
      <c r="AD26" s="241"/>
      <c r="AE26" s="26">
        <f t="shared" ref="AE26" si="13">+AC26</f>
        <v>0.42</v>
      </c>
      <c r="AF26" s="241"/>
      <c r="AG26" s="28">
        <f>IFERROR(IF(AND(V25="Impacto",V26="Impacto"),(AG25-(+AG25*Y26)),IF(V26="Impacto",(O25-(+O25*Y26)),IF(V26="Probabilidad",AG25,""))),"")</f>
        <v>0.8</v>
      </c>
      <c r="AH26" s="223"/>
      <c r="AI26" s="225"/>
      <c r="AJ26" s="29"/>
      <c r="AK26" s="64"/>
      <c r="AL26" s="58"/>
      <c r="AM26" s="58"/>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t="s">
        <v>233</v>
      </c>
      <c r="R27" s="58" t="s">
        <v>256</v>
      </c>
      <c r="S27" s="58" t="s">
        <v>258</v>
      </c>
      <c r="T27" s="58" t="s">
        <v>771</v>
      </c>
      <c r="U27" s="65" t="str">
        <f t="shared" ref="U27:U31" si="14">+CONCATENATE(R27," ",S27," ",T27)</f>
        <v>El Director del Sistema Estadístico Operacional, Oficial de Operaciones  D3- Oficial de Operaciones B3  verifica bimestral el cumplimiento de las directrices establecidas en el Libro Blanco de las Estadísticas del Sector Defensa con el propósito de prevenir alteraciones en la información estadística de los resultados operacionales evitando traumatismos en la consulta de la información, en caso de identificarse incumplimiento a las directrices se realizará capacitación a las unidades, dejando como soporte  acta de reunión y/o boletín informativo.</v>
      </c>
      <c r="V27" s="25" t="str">
        <f t="shared" si="1"/>
        <v>Probabilidad</v>
      </c>
      <c r="W27" s="62" t="s">
        <v>75</v>
      </c>
      <c r="X27" s="62" t="s">
        <v>76</v>
      </c>
      <c r="Y27" s="26" t="str">
        <f>IF(AND(W27="Preventivo",X27="Automático"),"50%",IF(AND(W27="Preventivo",X27="Manual"),"40%",IF(AND(W27="Detectivo",X27="Automático"),"40%",IF(AND(W27="Detectivo",X27="Manual"),"30%",IF(AND(W27="Correctivo",X27="Automático"),"35%",IF(AND(W27="Correctivo",X27="Manual"),"25%",""))))))</f>
        <v>40%</v>
      </c>
      <c r="Z27" s="62" t="s">
        <v>77</v>
      </c>
      <c r="AA27" s="62" t="s">
        <v>78</v>
      </c>
      <c r="AB27" s="62" t="s">
        <v>79</v>
      </c>
      <c r="AC27" s="27">
        <f t="shared" ref="AC27:AC31" si="15">IFERROR(IF(AND(V26="Probabilidad",V27="Probabilidad"),(AE26-(+AE26*Y27)),IF(V27="Probabilidad",(K26-(+K26*Y27)),IF(V27="Impacto",AE26,""))),"")</f>
        <v>0.252</v>
      </c>
      <c r="AD27" s="241"/>
      <c r="AE27" s="26">
        <f>+AC27</f>
        <v>0.252</v>
      </c>
      <c r="AF27" s="241"/>
      <c r="AG27" s="28">
        <f>IFERROR(IF(AND(V25="Impacto",V26="Impacto",V27="Impacto"),(AG26-(+AG26*Y27)),IF(V27="Impacto",(O25-(+O25*Y27)),IF(V27="Probabilidad",AG26,""))),"")</f>
        <v>0.8</v>
      </c>
      <c r="AH27" s="223"/>
      <c r="AI27" s="225"/>
      <c r="AJ27" s="29"/>
      <c r="AK27" s="64"/>
      <c r="AL27" s="58"/>
      <c r="AM27" s="58"/>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64"/>
      <c r="S28" s="64"/>
      <c r="T28" s="64"/>
      <c r="U28" s="65" t="str">
        <f t="shared" si="14"/>
        <v xml:space="preserve">  </v>
      </c>
      <c r="V28" s="25" t="str">
        <f t="shared" si="1"/>
        <v/>
      </c>
      <c r="W28" s="62"/>
      <c r="X28" s="62"/>
      <c r="Y28" s="26" t="str">
        <f t="shared" ref="Y28" si="16">IF(AND(W28="Preventivo",X28="Automático"),"50%",IF(AND(W28="Preventivo",X28="Manual"),"40%",IF(AND(W28="Detectivo",X28="Automático"),"40%",IF(AND(W28="Detectivo",X28="Manual"),"30%",IF(AND(W28="Correctivo",X28="Automático"),"35%",IF(AND(W28="Correctivo",X28="Manual"),"25%",""))))))</f>
        <v/>
      </c>
      <c r="Z28" s="62"/>
      <c r="AA28" s="62"/>
      <c r="AB28" s="62"/>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64"/>
      <c r="AL28" s="58"/>
      <c r="AM28" s="64"/>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thickBot="1" x14ac:dyDescent="0.3">
      <c r="A31" s="208"/>
      <c r="B31" s="210"/>
      <c r="C31" s="213"/>
      <c r="D31" s="215"/>
      <c r="E31" s="215"/>
      <c r="F31" s="215"/>
      <c r="G31" s="232"/>
      <c r="H31" s="215"/>
      <c r="I31" s="227"/>
      <c r="J31" s="235"/>
      <c r="K31" s="237"/>
      <c r="L31" s="221"/>
      <c r="M31" s="221"/>
      <c r="N31" s="235"/>
      <c r="O31" s="237"/>
      <c r="P31" s="239"/>
      <c r="Q31" s="64"/>
      <c r="R31" s="64"/>
      <c r="S31" s="64"/>
      <c r="T31" s="64"/>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t="s">
        <v>98</v>
      </c>
      <c r="D32" s="215" t="s">
        <v>71</v>
      </c>
      <c r="E32" s="215" t="s">
        <v>259</v>
      </c>
      <c r="F32" s="215" t="s">
        <v>260</v>
      </c>
      <c r="G32" s="232" t="str">
        <f t="shared" ref="G32" si="18">+CONCATENATE(D32," ",E32," ",F32)</f>
        <v xml:space="preserve">Posibilidad de Afectación Reputacional Por afectaciones a la infraestructura y activos estratégicos de la nación debido a malos procedimientos operacionales de las unidades en desarrollo de las misiones tácticas
</v>
      </c>
      <c r="H32" s="215" t="s">
        <v>103</v>
      </c>
      <c r="I32" s="227">
        <v>2630</v>
      </c>
      <c r="J32" s="235" t="str">
        <f>IF(I32&lt;=0,"",IF(I32&lt;=3,"Muy Baja",IF(I32&lt;=34,"Baja",IF(I32&lt;=600,"Media",IF(I32&lt;=6000,"Alta","Muy Alta")))))</f>
        <v>Alta</v>
      </c>
      <c r="K32" s="237">
        <f>IF(J32="","",IF(J32="Muy Baja",0.2,IF(J32="Baja",0.4,IF(J32="Media",0.6,IF(J32="Alta",0.8,IF(J32="Muy Alta",1,))))))</f>
        <v>0.8</v>
      </c>
      <c r="L32" s="221" t="s">
        <v>250</v>
      </c>
      <c r="M32" s="221" t="str">
        <f>IF(NOT(ISERROR(MATCH(L32,'[2]Tabla Impacto'!$B$221:$B$223,0))),'[2]Tabla Impacto'!$F$223,L32)</f>
        <v xml:space="preserve">     El riesgo afecta la imagen de  la entidad con efecto publicitario sostenido a nivel de sector administrativo, nivel departamental o municipal</v>
      </c>
      <c r="N32" s="235" t="str">
        <f>IF(OR(M32='[2]Tabla Impacto'!$C$11,M32='[2]Tabla Impacto'!$D$11),"Leve",IF(OR(M32='[2]Tabla Impacto'!$C$12,M32='[2]Tabla Impacto'!$D$12),"Menor",IF(OR(M32='[2]Tabla Impacto'!$C$13,M32='[2]Tabla Impacto'!$D$13),"Moderado",IF(OR(M32='[2]Tabla Impacto'!$C$14,M32='[2]Tabla Impacto'!$D$14),"Mayor",IF(OR(M32='[2]Tabla Impacto'!$C$15,M32='[2]Tabla Impacto'!$D$15),"Catastrófico","")))))</f>
        <v>Mayor</v>
      </c>
      <c r="O32" s="237">
        <f>IF(N32="","",IF(N32="Leve",0.2,IF(N32="Menor",0.4,IF(N32="Moderado",0.6,IF(N32="Mayor",0.8,IF(N32="Catastrófico",1,))))))</f>
        <v>0.8</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Alto</v>
      </c>
      <c r="Q32" s="64" t="s">
        <v>221</v>
      </c>
      <c r="R32" s="58" t="s">
        <v>261</v>
      </c>
      <c r="S32" s="58" t="s">
        <v>262</v>
      </c>
      <c r="T32" s="58" t="s">
        <v>263</v>
      </c>
      <c r="U32" s="65" t="str">
        <f>+CONCATENATE(R32," ",S32," ",T32)</f>
        <v>El Director de Seguridad de Infraestructura Crítica, Oficial de Operaciones  D3- Oficial de Operaciones B3 verifica la actualización de la catalogación, clasificación y priorización de las diferentes infraestructuras y activos estratégicos de la Nación teniendo en cuenta la circular N° 2024214008854013 con el propósito  de mantener actualizado la identificación de infraestructuras en el territorio nacional, en caso de identificar nuevas infraestructuras se realizará reuniones con las diferentes unidades, dejando como soporte documental el oficio de actualización y /o acta de reunión</v>
      </c>
      <c r="V32" s="25" t="str">
        <f t="shared" si="1"/>
        <v>Probabilidad</v>
      </c>
      <c r="W32" s="62" t="s">
        <v>75</v>
      </c>
      <c r="X32" s="62" t="s">
        <v>76</v>
      </c>
      <c r="Y32" s="26" t="str">
        <f>IF(AND(W32="Preventivo",X32="Automático"),"50%",IF(AND(W32="Preventivo",X32="Manual"),"40%",IF(AND(W32="Detectivo",X32="Automático"),"40%",IF(AND(W32="Detectivo",X32="Manual"),"30%",IF(AND(W32="Correctivo",X32="Automático"),"35%",IF(AND(W32="Correctivo",X32="Manual"),"25%",""))))))</f>
        <v>40%</v>
      </c>
      <c r="Z32" s="62" t="s">
        <v>77</v>
      </c>
      <c r="AA32" s="62" t="s">
        <v>78</v>
      </c>
      <c r="AB32" s="62" t="s">
        <v>79</v>
      </c>
      <c r="AC32" s="27">
        <f>IFERROR(IF(V32="Probabilidad",(K32-(+K32*Y32)),IF(V32="Impacto",K32,"")),"")</f>
        <v>0.48</v>
      </c>
      <c r="AD32" s="241" t="str">
        <f>IFERROR(LOOKUP(LOOKUP(2,1/(AC32:AC38&lt;&gt;""),AC32:AC38),'[2]Opciones Tratamiento'!$I$2:$I$6,'[2]Opciones Tratamiento'!$J$2:$J$6),"")</f>
        <v>Muy Baja</v>
      </c>
      <c r="AE32" s="26">
        <f>+AC32</f>
        <v>0.48</v>
      </c>
      <c r="AF32" s="241" t="str">
        <f>IFERROR(LOOKUP(LOOKUP(2,1/(AG32:AG38&lt;&gt;""),AG32:AG38),'[2]Opciones Tratamiento'!L2:M6),"")</f>
        <v>Menor</v>
      </c>
      <c r="AG32" s="28">
        <f>IFERROR(IF(V32="Impacto",(O32-(+O32*Y32)),IF(V32="Probabilidad",O32,"")),"")</f>
        <v>0.8</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Bajo</v>
      </c>
      <c r="AI32" s="225" t="s">
        <v>80</v>
      </c>
      <c r="AJ32" s="29"/>
      <c r="AK32" s="63" t="s">
        <v>225</v>
      </c>
      <c r="AL32" s="58" t="s">
        <v>264</v>
      </c>
      <c r="AM32" s="58" t="s">
        <v>261</v>
      </c>
      <c r="AN32" s="29"/>
      <c r="AO32" s="227" t="s">
        <v>81</v>
      </c>
      <c r="AP32" s="230" t="s">
        <v>265</v>
      </c>
      <c r="AQ32" s="230"/>
      <c r="AR32" s="231"/>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t="s">
        <v>229</v>
      </c>
      <c r="R33" s="58" t="s">
        <v>261</v>
      </c>
      <c r="S33" s="58" t="s">
        <v>772</v>
      </c>
      <c r="T33" s="58" t="s">
        <v>773</v>
      </c>
      <c r="U33" s="65" t="str">
        <f>+CONCATENATE(R33," ",S33," ",T33)</f>
        <v>El Director de Seguridad de Infraestructura Crítica, Oficial de Operaciones  D3- Oficial de Operaciones B3 verifica trimestralmente la difusión de boletines informativos de seguridad y protección de la infraestructura crítica y activos estratégicos de la Nación teniendo en cuenta la Directiva Permanente N° 00000223/2021 con el propósito de dar tareas claras a las unidades operacionales para el desarrollo de las operaciones militares. en caso de una afectación a la infraestructura se realizará un informe sobre la afectación y se dan las recomendaciones a que haya lugar, dejando como evidencia el boletín informativo y la planilla de comunicaciones oficiales  y/o acta de reunión y/o acta de capacitación</v>
      </c>
      <c r="V33" s="25" t="str">
        <f t="shared" si="1"/>
        <v>Probabilidad</v>
      </c>
      <c r="W33" s="62" t="s">
        <v>75</v>
      </c>
      <c r="X33" s="62" t="s">
        <v>76</v>
      </c>
      <c r="Y33" s="26" t="str">
        <f t="shared" ref="Y33" si="19">IF(AND(W33="Preventivo",X33="Automático"),"50%",IF(AND(W33="Preventivo",X33="Manual"),"40%",IF(AND(W33="Detectivo",X33="Automático"),"40%",IF(AND(W33="Detectivo",X33="Manual"),"30%",IF(AND(W33="Correctivo",X33="Automático"),"35%",IF(AND(W33="Correctivo",X33="Manual"),"25%",""))))))</f>
        <v>40%</v>
      </c>
      <c r="Z33" s="62" t="s">
        <v>77</v>
      </c>
      <c r="AA33" s="62" t="s">
        <v>78</v>
      </c>
      <c r="AB33" s="62" t="s">
        <v>79</v>
      </c>
      <c r="AC33" s="27">
        <f>IFERROR(IF(AND(V32="Probabilidad",V33="Probabilidad"),(AE32-(+AE32*Y33)),IF(V33="Probabilidad",(K32-(+K32*Y33)),IF(V33="Impacto",AE32,""))),"")</f>
        <v>0.28799999999999998</v>
      </c>
      <c r="AD33" s="241"/>
      <c r="AE33" s="26">
        <f t="shared" ref="AE33" si="20">+AC33</f>
        <v>0.28799999999999998</v>
      </c>
      <c r="AF33" s="241"/>
      <c r="AG33" s="28">
        <f>IFERROR(IF(AND(V32="Impacto",V33="Impacto"),(AG32-(+AG32*Y33)),IF(V33="Impacto",(O32-(+O32*Y33)),IF(V33="Probabilidad",AG32,""))),"")</f>
        <v>0.8</v>
      </c>
      <c r="AH33" s="223"/>
      <c r="AI33" s="225"/>
      <c r="AJ33" s="29"/>
      <c r="AK33" s="64"/>
      <c r="AL33" s="58"/>
      <c r="AM33" s="58"/>
      <c r="AN33" s="29"/>
      <c r="AO33" s="227"/>
      <c r="AP33" s="230"/>
      <c r="AQ33" s="230"/>
      <c r="AR33" s="231"/>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t="s">
        <v>233</v>
      </c>
      <c r="R34" s="58" t="s">
        <v>266</v>
      </c>
      <c r="S34" s="58" t="s">
        <v>267</v>
      </c>
      <c r="T34" s="58" t="s">
        <v>268</v>
      </c>
      <c r="U34" s="65" t="str">
        <f t="shared" ref="U34:U38" si="21">+CONCATENATE(R34," ",S34," ",T34)</f>
        <v>El Director de Seguridad de Infraestructura Crítica, Oficial de Operaciones  D3- Oficial de Operaciones B3  verifica mensualmente seguimiento al Plan de Campaña "AYACUCHO PLUS" Apéndice 19  Anexo "C" "Seguridad de Infraestructura crítica y activos Estratégicos de la Nación"  con el propósito de hacer  seguimiento adecuado y detallado a la seguridad  de la infraestructura crítica, económica y activos estratégicos de la Nación, en caso de una afectación a la infraestructura se realizará un informe sobre la afectación y se dan las recomendaciones a que haya lugar, dejando como evidencia informe de seguimiento</v>
      </c>
      <c r="V34" s="25" t="str">
        <f t="shared" si="1"/>
        <v>Impacto</v>
      </c>
      <c r="W34" s="62" t="s">
        <v>177</v>
      </c>
      <c r="X34" s="62" t="s">
        <v>178</v>
      </c>
      <c r="Y34" s="26" t="str">
        <f>IF(AND(W34="Preventivo",X34="Automático"),"50%",IF(AND(W34="Preventivo",X34="Manual"),"40%",IF(AND(W34="Detectivo",X34="Automático"),"40%",IF(AND(W34="Detectivo",X34="Manual"),"30%",IF(AND(W34="Correctivo",X34="Automático"),"35%",IF(AND(W34="Correctivo",X34="Manual"),"25%",""))))))</f>
        <v>35%</v>
      </c>
      <c r="Z34" s="62" t="s">
        <v>77</v>
      </c>
      <c r="AA34" s="62" t="s">
        <v>78</v>
      </c>
      <c r="AB34" s="62" t="s">
        <v>79</v>
      </c>
      <c r="AC34" s="27">
        <f t="shared" ref="AC34:AC38" si="22">IFERROR(IF(AND(V33="Probabilidad",V34="Probabilidad"),(AE33-(+AE33*Y34)),IF(V34="Probabilidad",(K33-(+K33*Y34)),IF(V34="Impacto",AE33,""))),"")</f>
        <v>0.28799999999999998</v>
      </c>
      <c r="AD34" s="241"/>
      <c r="AE34" s="26">
        <f>+AC34</f>
        <v>0.28799999999999998</v>
      </c>
      <c r="AF34" s="241"/>
      <c r="AG34" s="28">
        <f>IFERROR(IF(AND(V32="Impacto",V33="Impacto",V34="Impacto"),(AG33-(+AG33*Y34)),IF(V34="Impacto",(O32-(+O32*Y34)),IF(V34="Probabilidad",AG33,""))),"")</f>
        <v>0.52</v>
      </c>
      <c r="AH34" s="223"/>
      <c r="AI34" s="225"/>
      <c r="AJ34" s="29"/>
      <c r="AK34" s="64"/>
      <c r="AL34" s="58"/>
      <c r="AM34" s="58"/>
      <c r="AN34" s="29"/>
      <c r="AO34" s="227"/>
      <c r="AP34" s="230"/>
      <c r="AQ34" s="230"/>
      <c r="AR34" s="231"/>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58"/>
      <c r="S35" s="58"/>
      <c r="T35" s="58"/>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64"/>
      <c r="AL35" s="58"/>
      <c r="AM35" s="64"/>
      <c r="AN35" s="29"/>
      <c r="AO35" s="227"/>
      <c r="AP35" s="230"/>
      <c r="AQ35" s="230"/>
      <c r="AR35" s="231"/>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30"/>
      <c r="AQ36" s="230"/>
      <c r="AR36" s="231"/>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30"/>
      <c r="AQ37" s="230"/>
      <c r="AR37" s="231"/>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thickBot="1" x14ac:dyDescent="0.3">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30"/>
      <c r="AQ38" s="230"/>
      <c r="AR38" s="231"/>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t="s">
        <v>98</v>
      </c>
      <c r="D39" s="215" t="s">
        <v>71</v>
      </c>
      <c r="E39" s="215" t="s">
        <v>269</v>
      </c>
      <c r="F39" s="215" t="s">
        <v>270</v>
      </c>
      <c r="G39" s="232" t="str">
        <f t="shared" ref="G39" si="25">+CONCATENATE(D39," ",E39," ",F39)</f>
        <v>Posibilidad de Afectación Reputacional Incremento del accionar delictivo de Grupos Armados Organizados en contra del estado debido a la falta de presencia de la Fuerza publica en los territorios.</v>
      </c>
      <c r="H39" s="215" t="s">
        <v>103</v>
      </c>
      <c r="I39" s="227">
        <v>1008</v>
      </c>
      <c r="J39" s="235" t="str">
        <f>IF(I39&lt;=0,"",IF(I39&lt;=3,"Muy Baja",IF(I39&lt;=34,"Baja",IF(I39&lt;=600,"Media",IF(I39&lt;=6000,"Alta","Muy Alta")))))</f>
        <v>Alta</v>
      </c>
      <c r="K39" s="237">
        <f>IF(J39="","",IF(J39="Muy Baja",0.2,IF(J39="Baja",0.4,IF(J39="Media",0.6,IF(J39="Alta",0.8,IF(J39="Muy Alta",1,))))))</f>
        <v>0.8</v>
      </c>
      <c r="L39" s="221" t="s">
        <v>250</v>
      </c>
      <c r="M39" s="221" t="str">
        <f>IF(NOT(ISERROR(MATCH(L39,'[2]Tabla Impacto'!$B$221:$B$223,0))),'[2]Tabla Impacto'!$F$223,L39)</f>
        <v xml:space="preserve">     El riesgo afecta la imagen de  la entidad con efecto publicitario sostenido a nivel de sector administrativo, nivel departamental o municipal</v>
      </c>
      <c r="N39" s="235" t="str">
        <f>IF(OR(M39='[2]Tabla Impacto'!$C$11,M39='[2]Tabla Impacto'!$D$11),"Leve",IF(OR(M39='[2]Tabla Impacto'!$C$12,M39='[2]Tabla Impacto'!$D$12),"Menor",IF(OR(M39='[2]Tabla Impacto'!$C$13,M39='[2]Tabla Impacto'!$D$13),"Moderado",IF(OR(M39='[2]Tabla Impacto'!$C$14,M39='[2]Tabla Impacto'!$D$14),"Mayor",IF(OR(M39='[2]Tabla Impacto'!$C$15,M39='[2]Tabla Impacto'!$D$15),"Catastrófico","")))))</f>
        <v>Mayor</v>
      </c>
      <c r="O39" s="237">
        <f>IF(N39="","",IF(N39="Leve",0.2,IF(N39="Menor",0.4,IF(N39="Moderado",0.6,IF(N39="Mayor",0.8,IF(N39="Catastrófico",1,))))))</f>
        <v>0.8</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Alto</v>
      </c>
      <c r="Q39" s="64" t="s">
        <v>221</v>
      </c>
      <c r="R39" s="58" t="s">
        <v>271</v>
      </c>
      <c r="S39" s="58" t="s">
        <v>272</v>
      </c>
      <c r="T39" s="58" t="s">
        <v>774</v>
      </c>
      <c r="U39" s="65" t="str">
        <f>+CONCATENATE(R39," ",S39," ",T39)</f>
        <v>El Director  de Operaciones del Ejército, Oficial de Operaciones  D3- Oficial de Operaciones B3  verifica mensualmente la ejecución del Plan de Campaña  "AYACUCHO PLUS" con el propósito de realizar el seguimiento a las líneas de esfuerzo del componente operacional, en caso de identificar incumplimiento a  las líneas de esfuerzo, se realizará reunión con los  Oficiales de Operaciones  de División, dejando como evidencia informe estadístico comparativo de los resultados  operacionales</v>
      </c>
      <c r="V39" s="25" t="str">
        <f t="shared" si="1"/>
        <v>Probabilidad</v>
      </c>
      <c r="W39" s="62" t="s">
        <v>75</v>
      </c>
      <c r="X39" s="62" t="s">
        <v>76</v>
      </c>
      <c r="Y39" s="26" t="str">
        <f>IF(AND(W39="Preventivo",X39="Automático"),"50%",IF(AND(W39="Preventivo",X39="Manual"),"40%",IF(AND(W39="Detectivo",X39="Automático"),"40%",IF(AND(W39="Detectivo",X39="Manual"),"30%",IF(AND(W39="Correctivo",X39="Automático"),"35%",IF(AND(W39="Correctivo",X39="Manual"),"25%",""))))))</f>
        <v>40%</v>
      </c>
      <c r="Z39" s="62" t="s">
        <v>77</v>
      </c>
      <c r="AA39" s="62" t="s">
        <v>78</v>
      </c>
      <c r="AB39" s="62" t="s">
        <v>79</v>
      </c>
      <c r="AC39" s="27">
        <f>IFERROR(IF(V39="Probabilidad",(K39-(+K39*Y39)),IF(V39="Impacto",K39,"")),"")</f>
        <v>0.48</v>
      </c>
      <c r="AD39" s="241" t="str">
        <f>IFERROR(LOOKUP(LOOKUP(2,1/(AC39:AC45&lt;&gt;""),AC39:AC45),'[2]Opciones Tratamiento'!$I$2:$I$6,'[2]Opciones Tratamiento'!$J$2:$J$6),"")</f>
        <v>Muy Baja</v>
      </c>
      <c r="AE39" s="26">
        <f>+AC39</f>
        <v>0.48</v>
      </c>
      <c r="AF39" s="241" t="str">
        <f>IFERROR(LOOKUP(LOOKUP(2,1/(AG39:AG45&lt;&gt;""),AG39:AG45),'[2]Opciones Tratamiento'!L2:M6),"")</f>
        <v>Mayor</v>
      </c>
      <c r="AG39" s="28">
        <f>IFERROR(IF(V39="Impacto",(O39-(+O39*Y39)),IF(V39="Probabilidad",O39,"")),"")</f>
        <v>0.8</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Alto</v>
      </c>
      <c r="AI39" s="225" t="s">
        <v>93</v>
      </c>
      <c r="AJ39" s="29"/>
      <c r="AK39" s="63" t="s">
        <v>225</v>
      </c>
      <c r="AL39" s="58" t="s">
        <v>273</v>
      </c>
      <c r="AM39" s="58" t="s">
        <v>274</v>
      </c>
      <c r="AN39" s="29"/>
      <c r="AO39" s="227" t="s">
        <v>81</v>
      </c>
      <c r="AP39" s="243" t="s">
        <v>275</v>
      </c>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t="s">
        <v>229</v>
      </c>
      <c r="R40" s="58" t="s">
        <v>276</v>
      </c>
      <c r="S40" s="58" t="s">
        <v>277</v>
      </c>
      <c r="T40" s="58" t="s">
        <v>278</v>
      </c>
      <c r="U40" s="65" t="str">
        <f>+CONCATENATE(R40," ",S40," ",T40)</f>
        <v>El Director  de Operaciones del Ejército, Oficial de Operaciones  D3- Oficial de Operaciones B3   verifica mensualmente los resultados operacionales de acuerdo al Plan de Campaña  "AYACUCHO PLUS" con el fin de  realizar seguimiento de las afectaciones a los factores de inestabilidad, enmarcados dentro de las líneas de esfuerzo del componente operacional del Plan de Campaña Ayacucho, en caso de existir una novedad en los resultados se realizará la RDA por parte de las Divisiones, dejando como evidencia actas de reuniones del seguimiento operacional</v>
      </c>
      <c r="V40" s="25" t="str">
        <f t="shared" si="1"/>
        <v>Probabilidad</v>
      </c>
      <c r="W40" s="62" t="s">
        <v>75</v>
      </c>
      <c r="X40" s="62" t="s">
        <v>76</v>
      </c>
      <c r="Y40" s="26" t="str">
        <f t="shared" ref="Y40" si="26">IF(AND(W40="Preventivo",X40="Automático"),"50%",IF(AND(W40="Preventivo",X40="Manual"),"40%",IF(AND(W40="Detectivo",X40="Automático"),"40%",IF(AND(W40="Detectivo",X40="Manual"),"30%",IF(AND(W40="Correctivo",X40="Automático"),"35%",IF(AND(W40="Correctivo",X40="Manual"),"25%",""))))))</f>
        <v>40%</v>
      </c>
      <c r="Z40" s="62" t="s">
        <v>77</v>
      </c>
      <c r="AA40" s="62" t="s">
        <v>78</v>
      </c>
      <c r="AB40" s="62" t="s">
        <v>79</v>
      </c>
      <c r="AC40" s="27">
        <f>IFERROR(IF(AND(V39="Probabilidad",V40="Probabilidad"),(AE39-(+AE39*Y40)),IF(V40="Probabilidad",(K39-(+K39*Y40)),IF(V40="Impacto",AE39,""))),"")</f>
        <v>0.28799999999999998</v>
      </c>
      <c r="AD40" s="241"/>
      <c r="AE40" s="26">
        <f t="shared" ref="AE40" si="27">+AC40</f>
        <v>0.28799999999999998</v>
      </c>
      <c r="AF40" s="241"/>
      <c r="AG40" s="28">
        <f>IFERROR(IF(AND(V39="Impacto",V40="Impacto"),(AG39-(+AG39*Y40)),IF(V40="Impacto",(O39-(+O39*Y40)),IF(V40="Probabilidad",AG39,""))),"")</f>
        <v>0.8</v>
      </c>
      <c r="AH40" s="223"/>
      <c r="AI40" s="225"/>
      <c r="AJ40" s="29"/>
      <c r="AK40" s="64"/>
      <c r="AL40" s="58"/>
      <c r="AM40" s="58"/>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t="s">
        <v>233</v>
      </c>
      <c r="R41" s="58" t="s">
        <v>279</v>
      </c>
      <c r="S41" s="58" t="s">
        <v>273</v>
      </c>
      <c r="T41" s="58" t="s">
        <v>280</v>
      </c>
      <c r="U41" s="65" t="str">
        <f t="shared" ref="U41:U45" si="28">+CONCATENATE(R41," ",S41," ",T41)</f>
        <v>El Director  de Operaciones del Ejército, Oficial de Operaciones  D3- Oficial de Operaciones B3 verifica mensualmente los informes de los dispositivos de seguridad de las tropas de acuerdo a las directrices emitidas en el Plan  de Campaña  "AYACUCHO PLUS" con el propósito de realizar seguimiento de la información reportada por las unidades, en caso de encontrar una observación en  la información reportada, se generará una alerta por medio de un radiograma para las unidades, dejando como evidencia informe el análisis del INSITOP</v>
      </c>
      <c r="V41" s="25" t="str">
        <f t="shared" si="1"/>
        <v>Probabilidad</v>
      </c>
      <c r="W41" s="62" t="s">
        <v>75</v>
      </c>
      <c r="X41" s="62" t="s">
        <v>178</v>
      </c>
      <c r="Y41" s="26" t="str">
        <f>IF(AND(W41="Preventivo",X41="Automático"),"50%",IF(AND(W41="Preventivo",X41="Manual"),"40%",IF(AND(W41="Detectivo",X41="Automático"),"40%",IF(AND(W41="Detectivo",X41="Manual"),"30%",IF(AND(W41="Correctivo",X41="Automático"),"35%",IF(AND(W41="Correctivo",X41="Manual"),"25%",""))))))</f>
        <v>50%</v>
      </c>
      <c r="Z41" s="62" t="s">
        <v>77</v>
      </c>
      <c r="AA41" s="62" t="s">
        <v>78</v>
      </c>
      <c r="AB41" s="62" t="s">
        <v>79</v>
      </c>
      <c r="AC41" s="27">
        <f t="shared" ref="AC41:AC45" si="29">IFERROR(IF(AND(V40="Probabilidad",V41="Probabilidad"),(AE40-(+AE40*Y41)),IF(V41="Probabilidad",(K40-(+K40*Y41)),IF(V41="Impacto",AE40,""))),"")</f>
        <v>0.14399999999999999</v>
      </c>
      <c r="AD41" s="241"/>
      <c r="AE41" s="26">
        <f>+AC41</f>
        <v>0.14399999999999999</v>
      </c>
      <c r="AF41" s="241"/>
      <c r="AG41" s="28">
        <f>IFERROR(IF(AND(V39="Impacto",V40="Impacto",V41="Impacto"),(AG40-(+AG40*Y41)),IF(V41="Impacto",(O39-(+O39*Y41)),IF(V41="Probabilidad",AG40,""))),"")</f>
        <v>0.8</v>
      </c>
      <c r="AH41" s="223"/>
      <c r="AI41" s="225"/>
      <c r="AJ41" s="29"/>
      <c r="AK41" s="64"/>
      <c r="AL41" s="38"/>
      <c r="AM41" s="38"/>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thickBot="1" x14ac:dyDescent="0.3">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customHeight="1" x14ac:dyDescent="0.25">
      <c r="A46" s="208" t="s">
        <v>87</v>
      </c>
      <c r="B46" s="210"/>
      <c r="C46" s="213" t="s">
        <v>98</v>
      </c>
      <c r="D46" s="215" t="s">
        <v>109</v>
      </c>
      <c r="E46" s="215" t="s">
        <v>163</v>
      </c>
      <c r="F46" s="215" t="s">
        <v>281</v>
      </c>
      <c r="G46" s="232" t="str">
        <f t="shared" ref="G46" si="32">+CONCATENATE(D46," ",E46," ",F46)</f>
        <v>Posibilidad de Afectación Reputacional y Económica por desactualización de la normatividad de los procesos, procedimientos, formatos y/o directivas en elaboración de documentos bajo los lineamientos emitidos por el Ejército Nacional</v>
      </c>
      <c r="H46" s="215" t="s">
        <v>73</v>
      </c>
      <c r="I46" s="227">
        <v>1148</v>
      </c>
      <c r="J46" s="235" t="str">
        <f>IF(I46&lt;=0,"",IF(I46&lt;=3,"Muy Baja",IF(I46&lt;=34,"Baja",IF(I46&lt;=600,"Media",IF(I46&lt;=6000,"Alta","Muy Alta")))))</f>
        <v>Alta</v>
      </c>
      <c r="K46" s="237">
        <f>IF(J46="","",IF(J46="Muy Baja",0.2,IF(J46="Baja",0.4,IF(J46="Media",0.6,IF(J46="Alta",0.8,IF(J46="Muy Alta",1,))))))</f>
        <v>0.8</v>
      </c>
      <c r="L46" s="221" t="s">
        <v>250</v>
      </c>
      <c r="M46" s="221" t="str">
        <f>IF(NOT(ISERROR(MATCH(L46,'[2]Tabla Impacto'!$B$221:$B$223,0))),'[2]Tabla Impacto'!$F$223,L46)</f>
        <v xml:space="preserve">     El riesgo afecta la imagen de  la entidad con efecto publicitario sostenido a nivel de sector administrativo, nivel departamental o municipal</v>
      </c>
      <c r="N46" s="235" t="str">
        <f>IF(OR(M46='[2]Tabla Impacto'!$C$11,M46='[2]Tabla Impacto'!$D$11),"Leve",IF(OR(M46='[2]Tabla Impacto'!$C$12,M46='[2]Tabla Impacto'!$D$12),"Menor",IF(OR(M46='[2]Tabla Impacto'!$C$13,M46='[2]Tabla Impacto'!$D$13),"Moderado",IF(OR(M46='[2]Tabla Impacto'!$C$14,M46='[2]Tabla Impacto'!$D$14),"Mayor",IF(OR(M46='[2]Tabla Impacto'!$C$15,M46='[2]Tabla Impacto'!$D$15),"Catastrófico","")))))</f>
        <v>Mayor</v>
      </c>
      <c r="O46" s="237">
        <f>IF(N46="","",IF(N46="Leve",0.2,IF(N46="Menor",0.4,IF(N46="Moderado",0.6,IF(N46="Mayor",0.8,IF(N46="Catastrófico",1,))))))</f>
        <v>0.8</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Alto</v>
      </c>
      <c r="Q46" s="64" t="s">
        <v>221</v>
      </c>
      <c r="R46" s="58" t="s">
        <v>282</v>
      </c>
      <c r="S46" s="58" t="s">
        <v>283</v>
      </c>
      <c r="T46" s="58" t="s">
        <v>284</v>
      </c>
      <c r="U46" s="65" t="str">
        <f>+CONCATENATE(R46," ",S46," ",T46)</f>
        <v>El  Director de Planes Operacionales, Oficial de Operaciones  D3- Oficial de Operaciones B3 verifica trimestralmente  los planes, políticas y  lineamientos operacionales,  con el propósito de que se encuentren de acuerdo a la doctrina vigente en el manual de campaña del Ejército  MCE 5-0, en caso de encontrarse desactualizados los planes, políticas y lineamientos, se realizará una mesa de trabajo para la actualización,  dejando como evidencia actas de reunión y/o informes.</v>
      </c>
      <c r="V46" s="25" t="str">
        <f t="shared" si="1"/>
        <v>Probabilidad</v>
      </c>
      <c r="W46" s="62" t="s">
        <v>75</v>
      </c>
      <c r="X46" s="62" t="s">
        <v>76</v>
      </c>
      <c r="Y46" s="26" t="str">
        <f>IF(AND(W46="Preventivo",X46="Automático"),"50%",IF(AND(W46="Preventivo",X46="Manual"),"40%",IF(AND(W46="Detectivo",X46="Automático"),"40%",IF(AND(W46="Detectivo",X46="Manual"),"30%",IF(AND(W46="Correctivo",X46="Automático"),"35%",IF(AND(W46="Correctivo",X46="Manual"),"25%",""))))))</f>
        <v>40%</v>
      </c>
      <c r="Z46" s="62" t="s">
        <v>77</v>
      </c>
      <c r="AA46" s="62" t="s">
        <v>78</v>
      </c>
      <c r="AB46" s="62" t="s">
        <v>79</v>
      </c>
      <c r="AC46" s="27">
        <f>IFERROR(IF(V46="Probabilidad",(K46-(+K46*Y46)),IF(V46="Impacto",K46,"")),"")</f>
        <v>0.48</v>
      </c>
      <c r="AD46" s="241" t="str">
        <f>IFERROR(LOOKUP(LOOKUP(2,1/(AC46:AC52&lt;&gt;""),AC46:AC52),'[2]Opciones Tratamiento'!$I$2:$I$6,'[2]Opciones Tratamiento'!$J$2:$J$6),"")</f>
        <v>Muy Baja</v>
      </c>
      <c r="AE46" s="26">
        <f>+AC46</f>
        <v>0.48</v>
      </c>
      <c r="AF46" s="241" t="str">
        <f>IFERROR(LOOKUP(LOOKUP(2,1/(AG46:AG52&lt;&gt;""),AG46:AG52),'[2]Opciones Tratamiento'!L2:M6),"")</f>
        <v>Mayor</v>
      </c>
      <c r="AG46" s="28">
        <f>IFERROR(IF(V46="Impacto",(O46-(+O46*Y46)),IF(V46="Probabilidad",O46,"")),"")</f>
        <v>0.8</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Alto</v>
      </c>
      <c r="AI46" s="225" t="s">
        <v>93</v>
      </c>
      <c r="AJ46" s="29"/>
      <c r="AK46" s="63" t="s">
        <v>225</v>
      </c>
      <c r="AL46" s="58" t="s">
        <v>285</v>
      </c>
      <c r="AM46" s="58" t="s">
        <v>286</v>
      </c>
      <c r="AN46" s="29"/>
      <c r="AO46" s="227" t="s">
        <v>81</v>
      </c>
      <c r="AP46" s="243" t="s">
        <v>105</v>
      </c>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customHeight="1" x14ac:dyDescent="0.25">
      <c r="A47" s="208"/>
      <c r="B47" s="210"/>
      <c r="C47" s="213"/>
      <c r="D47" s="215"/>
      <c r="E47" s="215"/>
      <c r="F47" s="215"/>
      <c r="G47" s="232"/>
      <c r="H47" s="215"/>
      <c r="I47" s="227"/>
      <c r="J47" s="235"/>
      <c r="K47" s="237"/>
      <c r="L47" s="221"/>
      <c r="M47" s="221"/>
      <c r="N47" s="235"/>
      <c r="O47" s="237"/>
      <c r="P47" s="239"/>
      <c r="Q47" s="64" t="s">
        <v>229</v>
      </c>
      <c r="R47" s="58" t="s">
        <v>287</v>
      </c>
      <c r="S47" s="58" t="s">
        <v>288</v>
      </c>
      <c r="T47" s="58" t="s">
        <v>289</v>
      </c>
      <c r="U47" s="65" t="str">
        <f>+CONCATENATE(R47," ",S47," ",T47)</f>
        <v>El  Director del Sistema Estadística Operacional, Oficial de Operaciones  D3- Oficial de Operaciones B3 verifica bimestralmente que  la información estadística se encuentre  acorde a las directivas, circulares, protocolos y manuales de uso técnico y funcional del SICOE 2.0,  con el fin de corroborar que la información cargada al sistema se encuentre acorde a  los lineamientos vigentes, en caso de identificarse un error  de la información estadística  se realizará una reunión con el  personal encargado de la unidad,  dejando como soporte de la verificación, un informe.</v>
      </c>
      <c r="V47" s="25" t="str">
        <f t="shared" si="1"/>
        <v>Probabilidad</v>
      </c>
      <c r="W47" s="62" t="s">
        <v>94</v>
      </c>
      <c r="X47" s="62" t="s">
        <v>178</v>
      </c>
      <c r="Y47" s="26" t="str">
        <f t="shared" ref="Y47" si="33">IF(AND(W47="Preventivo",X47="Automático"),"50%",IF(AND(W47="Preventivo",X47="Manual"),"40%",IF(AND(W47="Detectivo",X47="Automático"),"40%",IF(AND(W47="Detectivo",X47="Manual"),"30%",IF(AND(W47="Correctivo",X47="Automático"),"35%",IF(AND(W47="Correctivo",X47="Manual"),"25%",""))))))</f>
        <v>40%</v>
      </c>
      <c r="Z47" s="62" t="s">
        <v>77</v>
      </c>
      <c r="AA47" s="62" t="s">
        <v>78</v>
      </c>
      <c r="AB47" s="62" t="s">
        <v>79</v>
      </c>
      <c r="AC47" s="27">
        <f>IFERROR(IF(AND(V46="Probabilidad",V47="Probabilidad"),(AE46-(+AE46*Y47)),IF(V47="Probabilidad",(K46-(+K46*Y47)),IF(V47="Impacto",AE46,""))),"")</f>
        <v>0.28799999999999998</v>
      </c>
      <c r="AD47" s="241"/>
      <c r="AE47" s="26">
        <f t="shared" ref="AE47" si="34">+AC47</f>
        <v>0.28799999999999998</v>
      </c>
      <c r="AF47" s="241"/>
      <c r="AG47" s="28">
        <f>IFERROR(IF(AND(V46="Impacto",V47="Impacto"),(AG46-(+AG46*Y47)),IF(V47="Impacto",(O46-(+O46*Y47)),IF(V47="Probabilidad",AG46,""))),"")</f>
        <v>0.8</v>
      </c>
      <c r="AH47" s="223"/>
      <c r="AI47" s="225"/>
      <c r="AJ47" s="29"/>
      <c r="AK47" s="64"/>
      <c r="AL47" s="37"/>
      <c r="AM47" s="37"/>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customHeight="1" x14ac:dyDescent="0.25">
      <c r="A48" s="208"/>
      <c r="B48" s="210"/>
      <c r="C48" s="213"/>
      <c r="D48" s="215"/>
      <c r="E48" s="215"/>
      <c r="F48" s="215"/>
      <c r="G48" s="232"/>
      <c r="H48" s="215"/>
      <c r="I48" s="227"/>
      <c r="J48" s="235"/>
      <c r="K48" s="237"/>
      <c r="L48" s="221"/>
      <c r="M48" s="221"/>
      <c r="N48" s="235"/>
      <c r="O48" s="237"/>
      <c r="P48" s="239"/>
      <c r="Q48" s="64" t="s">
        <v>233</v>
      </c>
      <c r="R48" s="58" t="s">
        <v>282</v>
      </c>
      <c r="S48" s="58" t="s">
        <v>766</v>
      </c>
      <c r="T48" s="58" t="s">
        <v>767</v>
      </c>
      <c r="U48" s="65" t="str">
        <f t="shared" ref="U48:U52" si="35">+CONCATENATE(R48," ",S48," ",T48)</f>
        <v>El  Director de Planes Operacionales, Oficial de Operaciones  D3- Oficial de Operaciones B3 verifica bimestralmente  la difusión de  los planes operacionales vigentes,   con el fin de dar cumplimiento a las órdenes emitidas de acuerdo al procedimiento de "Diseño y Desarrollo de planes", en caso de identificar la falta de difusión de los planes, se realizará una mesa de trabajo para generar la difusión de los mismos, dejando como soporte  actas de reunión y/o informes.</v>
      </c>
      <c r="V48" s="25" t="str">
        <f t="shared" si="1"/>
        <v>Probabilidad</v>
      </c>
      <c r="W48" s="62" t="s">
        <v>75</v>
      </c>
      <c r="X48" s="62" t="s">
        <v>178</v>
      </c>
      <c r="Y48" s="26" t="str">
        <f>IF(AND(W48="Preventivo",X48="Automático"),"50%",IF(AND(W48="Preventivo",X48="Manual"),"40%",IF(AND(W48="Detectivo",X48="Automático"),"40%",IF(AND(W48="Detectivo",X48="Manual"),"30%",IF(AND(W48="Correctivo",X48="Automático"),"35%",IF(AND(W48="Correctivo",X48="Manual"),"25%",""))))))</f>
        <v>50%</v>
      </c>
      <c r="Z48" s="62" t="s">
        <v>77</v>
      </c>
      <c r="AA48" s="62" t="s">
        <v>78</v>
      </c>
      <c r="AB48" s="62" t="s">
        <v>79</v>
      </c>
      <c r="AC48" s="27">
        <f t="shared" ref="AC48:AC52" si="36">IFERROR(IF(AND(V47="Probabilidad",V48="Probabilidad"),(AE47-(+AE47*Y48)),IF(V48="Probabilidad",(K47-(+K47*Y48)),IF(V48="Impacto",AE47,""))),"")</f>
        <v>0.14399999999999999</v>
      </c>
      <c r="AD48" s="241"/>
      <c r="AE48" s="26">
        <f>+AC48</f>
        <v>0.14399999999999999</v>
      </c>
      <c r="AF48" s="241"/>
      <c r="AG48" s="28">
        <f>IFERROR(IF(AND(V46="Impacto",V47="Impacto",V48="Impacto"),(AG47-(+AG47*Y48)),IF(V48="Impacto",(O46-(+O46*Y48)),IF(V48="Probabilidad",AG47,""))),"")</f>
        <v>0.8</v>
      </c>
      <c r="AH48" s="223"/>
      <c r="AI48" s="225"/>
      <c r="AJ48" s="29"/>
      <c r="AK48" s="64"/>
      <c r="AL48" s="58"/>
      <c r="AM48" s="58"/>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IF(NOT(ISERROR(MATCH(L53,'[2]Tabla Impacto'!$B$221:$B$223,0))),'[2]Tabla Impacto'!$F$223,L53)</f>
        <v>0</v>
      </c>
      <c r="N53" s="235" t="str">
        <f>IF(OR(M53='[2]Tabla Impacto'!$C$11,M53='[2]Tabla Impacto'!$D$11),"Leve",IF(OR(M53='[2]Tabla Impacto'!$C$12,M53='[2]Tabla Impacto'!$D$12),"Menor",IF(OR(M53='[2]Tabla Impacto'!$C$13,M53='[2]Tabla Impacto'!$D$13),"Moderado",IF(OR(M53='[2]Tabla Impacto'!$C$14,M53='[2]Tabla Impacto'!$D$14),"Mayor",IF(OR(M53='[2]Tabla Impacto'!$C$15,M53='[2]Tabla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IFERROR(LOOKUP(LOOKUP(2,1/(AC53:AC59&lt;&gt;""),AC53:AC59),'[2]Opciones Tratamiento'!$I$2:$I$6,'[2]Opciones Tratamiento'!$J$2:$J$6),"")</f>
        <v/>
      </c>
      <c r="AE53" s="26" t="str">
        <f>+AC53</f>
        <v/>
      </c>
      <c r="AF53" s="241" t="str">
        <f>IFERROR(LOOKUP(LOOKUP(2,1/(AG53:AG59&lt;&gt;""),AG53:AG59),'[2]Opciones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IF(NOT(ISERROR(MATCH(L60,'[2]Tabla Impacto'!$B$221:$B$223,0))),'[2]Tabla Impacto'!$F$223,L60)</f>
        <v>0</v>
      </c>
      <c r="N60" s="235" t="str">
        <f>IF(OR(M60='[2]Tabla Impacto'!$C$11,M60='[2]Tabla Impacto'!$D$11),"Leve",IF(OR(M60='[2]Tabla Impacto'!$C$12,M60='[2]Tabla Impacto'!$D$12),"Menor",IF(OR(M60='[2]Tabla Impacto'!$C$13,M60='[2]Tabla Impacto'!$D$13),"Moderado",IF(OR(M60='[2]Tabla Impacto'!$C$14,M60='[2]Tabla Impacto'!$D$14),"Mayor",IF(OR(M60='[2]Tabla Impacto'!$C$15,M60='[2]Tabla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IFERROR(LOOKUP(LOOKUP(2,1/(AC60:AC66&lt;&gt;""),AC60:AC66),'[2]Opciones Tratamiento'!$I$2:$I$6,'[2]Opciones Tratamiento'!$J$2:$J$6),"")</f>
        <v/>
      </c>
      <c r="AE60" s="26" t="str">
        <f>+AC60</f>
        <v/>
      </c>
      <c r="AF60" s="241" t="str">
        <f>IFERROR(LOOKUP(LOOKUP(2,1/(AG60:AG66&lt;&gt;""),AG60:AG66),'[2]Opciones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29"/>
      <c r="AK64" s="64"/>
      <c r="AL64" s="58"/>
      <c r="AM64" s="64"/>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IF(NOT(ISERROR(MATCH(L67,'[2]Tabla Impacto'!$B$221:$B$223,0))),'[2]Tabla Impacto'!$F$223,L67)</f>
        <v>0</v>
      </c>
      <c r="N67" s="235" t="str">
        <f>IF(OR(M67='[2]Tabla Impacto'!$C$11,M67='[2]Tabla Impacto'!$D$11),"Leve",IF(OR(M67='[2]Tabla Impacto'!$C$12,M67='[2]Tabla Impacto'!$D$12),"Menor",IF(OR(M67='[2]Tabla Impacto'!$C$13,M67='[2]Tabla Impacto'!$D$13),"Moderado",IF(OR(M67='[2]Tabla Impacto'!$C$14,M67='[2]Tabla Impacto'!$D$14),"Mayor",IF(OR(M67='[2]Tabla Impacto'!$C$15,M67='[2]Tabla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
      </c>
      <c r="W67" s="62"/>
      <c r="X67" s="62"/>
      <c r="Y67" s="26" t="str">
        <f>IF(AND(W67="Preventivo",X67="Automático"),"50%",IF(AND(W67="Preventivo",X67="Manual"),"40%",IF(AND(W67="Detectivo",X67="Automático"),"40%",IF(AND(W67="Detectivo",X67="Manual"),"30%",IF(AND(W67="Correctivo",X67="Automático"),"35%",IF(AND(W67="Correctivo",X67="Manual"),"25%",""))))))</f>
        <v/>
      </c>
      <c r="Z67" s="62"/>
      <c r="AA67" s="62"/>
      <c r="AB67" s="62"/>
      <c r="AC67" s="27" t="str">
        <f>IFERROR(IF(V67="Probabilidad",(K67-(+K67*Y67)),IF(V67="Impacto",K67,"")),"")</f>
        <v/>
      </c>
      <c r="AD67" s="241" t="str">
        <f>IFERROR(LOOKUP(LOOKUP(2,1/(AC67:AC73&lt;&gt;""),AC67:AC73),'[2]Opciones Tratamiento'!$I$2:$I$6,'[2]Opciones Tratamiento'!$J$2:$J$6),"")</f>
        <v/>
      </c>
      <c r="AE67" s="26" t="str">
        <f>+AC67</f>
        <v/>
      </c>
      <c r="AF67" s="241" t="str">
        <f>IFERROR(LOOKUP(LOOKUP(2,1/(AG67:AG73&lt;&gt;""),AG67:AG73),'[2]Opciones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29"/>
      <c r="AK71" s="64"/>
      <c r="AL71" s="58"/>
      <c r="AM71" s="64"/>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IF(NOT(ISERROR(MATCH(L74,'[2]Tabla Impacto'!$B$221:$B$223,0))),'[2]Tabla Impacto'!$F$223,L74)</f>
        <v>0</v>
      </c>
      <c r="N74" s="235" t="str">
        <f>IF(OR(M74='[2]Tabla Impacto'!$C$11,M74='[2]Tabla Impacto'!$D$11),"Leve",IF(OR(M74='[2]Tabla Impacto'!$C$12,M74='[2]Tabla Impacto'!$D$12),"Menor",IF(OR(M74='[2]Tabla Impacto'!$C$13,M74='[2]Tabla Impacto'!$D$13),"Moderado",IF(OR(M74='[2]Tabla Impacto'!$C$14,M74='[2]Tabla Impacto'!$D$14),"Mayor",IF(OR(M74='[2]Tabla Impacto'!$C$15,M74='[2]Tabla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IFERROR(LOOKUP(LOOKUP(2,1/(AC74:AC80&lt;&gt;""),AC74:AC80),'[2]Opciones Tratamiento'!$I$2:$I$6,'[2]Opciones Tratamiento'!$J$2:$J$6),"")</f>
        <v/>
      </c>
      <c r="AE74" s="26" t="str">
        <f>+AC74</f>
        <v/>
      </c>
      <c r="AF74" s="241" t="str">
        <f>IFERROR(LOOKUP(LOOKUP(2,1/(AG74:AG80&lt;&gt;""),AG74:AG80),'[2]Opciones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64"/>
      <c r="AL75" s="58"/>
      <c r="AM75" s="64"/>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64"/>
      <c r="AL77" s="58"/>
      <c r="AM77" s="64"/>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29"/>
      <c r="AK78" s="64"/>
      <c r="AL78" s="58"/>
      <c r="AM78" s="64"/>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29"/>
      <c r="AK79" s="64"/>
      <c r="AL79" s="58"/>
      <c r="AM79" s="64"/>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3.75" customHeight="1" thickBot="1" x14ac:dyDescent="0.3">
      <c r="A80" s="246"/>
      <c r="B80" s="211"/>
      <c r="C80" s="248"/>
      <c r="D80" s="250"/>
      <c r="E80" s="250"/>
      <c r="F80" s="250"/>
      <c r="G80" s="252"/>
      <c r="H80" s="250"/>
      <c r="I80" s="254"/>
      <c r="J80" s="260"/>
      <c r="K80" s="270"/>
      <c r="L80" s="272"/>
      <c r="M80" s="272"/>
      <c r="N80" s="260"/>
      <c r="O80" s="270"/>
      <c r="P80" s="262"/>
      <c r="Q80" s="73"/>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oSuRVb9LVT/xZmqXTGUuS7plFsIuXo1Y/HAIX0hejrjCX6ACWfwgmrXre9nKNyLkqVgZynlMfE0pQftJ/kbkBg==" saltValue="+gbd7hmJAfRhSsSKlgOs8g=="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5190" priority="281" operator="equal">
      <formula>"Muy Alta"</formula>
    </cfRule>
    <cfRule type="cellIs" dxfId="5189" priority="282" operator="equal">
      <formula>"Alta"</formula>
    </cfRule>
    <cfRule type="cellIs" dxfId="5188" priority="283" operator="equal">
      <formula>"Media"</formula>
    </cfRule>
    <cfRule type="cellIs" dxfId="5187" priority="284" operator="equal">
      <formula>"Baja"</formula>
    </cfRule>
    <cfRule type="cellIs" dxfId="5186" priority="285" operator="equal">
      <formula>"Muy Baja"</formula>
    </cfRule>
  </conditionalFormatting>
  <conditionalFormatting sqref="J18">
    <cfRule type="cellIs" dxfId="5185" priority="252" operator="equal">
      <formula>"Muy Alta"</formula>
    </cfRule>
    <cfRule type="cellIs" dxfId="5184" priority="253" operator="equal">
      <formula>"Alta"</formula>
    </cfRule>
    <cfRule type="cellIs" dxfId="5183" priority="254" operator="equal">
      <formula>"Media"</formula>
    </cfRule>
    <cfRule type="cellIs" dxfId="5182" priority="255" operator="equal">
      <formula>"Baja"</formula>
    </cfRule>
    <cfRule type="cellIs" dxfId="5181" priority="256" operator="equal">
      <formula>"Muy Baja"</formula>
    </cfRule>
  </conditionalFormatting>
  <conditionalFormatting sqref="J25">
    <cfRule type="cellIs" dxfId="5180" priority="223" operator="equal">
      <formula>"Muy Alta"</formula>
    </cfRule>
    <cfRule type="cellIs" dxfId="5179" priority="224" operator="equal">
      <formula>"Alta"</formula>
    </cfRule>
    <cfRule type="cellIs" dxfId="5178" priority="225" operator="equal">
      <formula>"Media"</formula>
    </cfRule>
    <cfRule type="cellIs" dxfId="5177" priority="226" operator="equal">
      <formula>"Baja"</formula>
    </cfRule>
    <cfRule type="cellIs" dxfId="5176" priority="227" operator="equal">
      <formula>"Muy Baja"</formula>
    </cfRule>
  </conditionalFormatting>
  <conditionalFormatting sqref="J32">
    <cfRule type="cellIs" dxfId="5175" priority="194" operator="equal">
      <formula>"Muy Alta"</formula>
    </cfRule>
    <cfRule type="cellIs" dxfId="5174" priority="195" operator="equal">
      <formula>"Alta"</formula>
    </cfRule>
    <cfRule type="cellIs" dxfId="5173" priority="196" operator="equal">
      <formula>"Media"</formula>
    </cfRule>
    <cfRule type="cellIs" dxfId="5172" priority="197" operator="equal">
      <formula>"Baja"</formula>
    </cfRule>
    <cfRule type="cellIs" dxfId="5171" priority="198" operator="equal">
      <formula>"Muy Baja"</formula>
    </cfRule>
  </conditionalFormatting>
  <conditionalFormatting sqref="J39">
    <cfRule type="cellIs" dxfId="5170" priority="165" operator="equal">
      <formula>"Muy Alta"</formula>
    </cfRule>
    <cfRule type="cellIs" dxfId="5169" priority="166" operator="equal">
      <formula>"Alta"</formula>
    </cfRule>
    <cfRule type="cellIs" dxfId="5168" priority="167" operator="equal">
      <formula>"Media"</formula>
    </cfRule>
    <cfRule type="cellIs" dxfId="5167" priority="168" operator="equal">
      <formula>"Baja"</formula>
    </cfRule>
    <cfRule type="cellIs" dxfId="5166" priority="169" operator="equal">
      <formula>"Muy Baja"</formula>
    </cfRule>
  </conditionalFormatting>
  <conditionalFormatting sqref="J46">
    <cfRule type="cellIs" dxfId="5165" priority="136" operator="equal">
      <formula>"Muy Alta"</formula>
    </cfRule>
    <cfRule type="cellIs" dxfId="5164" priority="137" operator="equal">
      <formula>"Alta"</formula>
    </cfRule>
    <cfRule type="cellIs" dxfId="5163" priority="138" operator="equal">
      <formula>"Media"</formula>
    </cfRule>
    <cfRule type="cellIs" dxfId="5162" priority="139" operator="equal">
      <formula>"Baja"</formula>
    </cfRule>
    <cfRule type="cellIs" dxfId="5161" priority="140" operator="equal">
      <formula>"Muy Baja"</formula>
    </cfRule>
  </conditionalFormatting>
  <conditionalFormatting sqref="J53">
    <cfRule type="cellIs" dxfId="5160" priority="107" operator="equal">
      <formula>"Muy Alta"</formula>
    </cfRule>
    <cfRule type="cellIs" dxfId="5159" priority="108" operator="equal">
      <formula>"Alta"</formula>
    </cfRule>
    <cfRule type="cellIs" dxfId="5158" priority="109" operator="equal">
      <formula>"Media"</formula>
    </cfRule>
    <cfRule type="cellIs" dxfId="5157" priority="110" operator="equal">
      <formula>"Baja"</formula>
    </cfRule>
    <cfRule type="cellIs" dxfId="5156" priority="111" operator="equal">
      <formula>"Muy Baja"</formula>
    </cfRule>
  </conditionalFormatting>
  <conditionalFormatting sqref="J60">
    <cfRule type="cellIs" dxfId="5155" priority="78" operator="equal">
      <formula>"Muy Alta"</formula>
    </cfRule>
    <cfRule type="cellIs" dxfId="5154" priority="79" operator="equal">
      <formula>"Alta"</formula>
    </cfRule>
    <cfRule type="cellIs" dxfId="5153" priority="80" operator="equal">
      <formula>"Media"</formula>
    </cfRule>
    <cfRule type="cellIs" dxfId="5152" priority="81" operator="equal">
      <formula>"Baja"</formula>
    </cfRule>
    <cfRule type="cellIs" dxfId="5151" priority="82" operator="equal">
      <formula>"Muy Baja"</formula>
    </cfRule>
  </conditionalFormatting>
  <conditionalFormatting sqref="M11">
    <cfRule type="containsText" dxfId="5150" priority="262" operator="containsText" text="❌">
      <formula>NOT(ISERROR(SEARCH("❌",M11)))</formula>
    </cfRule>
  </conditionalFormatting>
  <conditionalFormatting sqref="M18">
    <cfRule type="containsText" dxfId="5149" priority="233" operator="containsText" text="❌">
      <formula>NOT(ISERROR(SEARCH("❌",M18)))</formula>
    </cfRule>
  </conditionalFormatting>
  <conditionalFormatting sqref="M25">
    <cfRule type="containsText" dxfId="5148" priority="204" operator="containsText" text="❌">
      <formula>NOT(ISERROR(SEARCH("❌",M25)))</formula>
    </cfRule>
  </conditionalFormatting>
  <conditionalFormatting sqref="M32">
    <cfRule type="containsText" dxfId="5147" priority="175" operator="containsText" text="❌">
      <formula>NOT(ISERROR(SEARCH("❌",M32)))</formula>
    </cfRule>
  </conditionalFormatting>
  <conditionalFormatting sqref="M39">
    <cfRule type="containsText" dxfId="5146" priority="146" operator="containsText" text="❌">
      <formula>NOT(ISERROR(SEARCH("❌",M39)))</formula>
    </cfRule>
  </conditionalFormatting>
  <conditionalFormatting sqref="M46">
    <cfRule type="containsText" dxfId="5145" priority="117" operator="containsText" text="❌">
      <formula>NOT(ISERROR(SEARCH("❌",M46)))</formula>
    </cfRule>
  </conditionalFormatting>
  <conditionalFormatting sqref="M53">
    <cfRule type="containsText" dxfId="5144" priority="88" operator="containsText" text="❌">
      <formula>NOT(ISERROR(SEARCH("❌",M53)))</formula>
    </cfRule>
  </conditionalFormatting>
  <conditionalFormatting sqref="M60">
    <cfRule type="containsText" dxfId="5143" priority="59" operator="containsText" text="❌">
      <formula>NOT(ISERROR(SEARCH("❌",M60)))</formula>
    </cfRule>
  </conditionalFormatting>
  <conditionalFormatting sqref="N11">
    <cfRule type="cellIs" dxfId="5142" priority="286" operator="equal">
      <formula>"Catastrófico"</formula>
    </cfRule>
    <cfRule type="cellIs" dxfId="5141" priority="287" operator="equal">
      <formula>"Mayor"</formula>
    </cfRule>
    <cfRule type="cellIs" dxfId="5140" priority="288" operator="equal">
      <formula>"Moderado"</formula>
    </cfRule>
    <cfRule type="cellIs" dxfId="5139" priority="289" operator="equal">
      <formula>"Menor"</formula>
    </cfRule>
    <cfRule type="cellIs" dxfId="5138" priority="290" operator="equal">
      <formula>"Leve"</formula>
    </cfRule>
  </conditionalFormatting>
  <conditionalFormatting sqref="N18">
    <cfRule type="cellIs" dxfId="5137" priority="257" operator="equal">
      <formula>"Catastrófico"</formula>
    </cfRule>
    <cfRule type="cellIs" dxfId="5136" priority="258" operator="equal">
      <formula>"Mayor"</formula>
    </cfRule>
    <cfRule type="cellIs" dxfId="5135" priority="259" operator="equal">
      <formula>"Moderado"</formula>
    </cfRule>
    <cfRule type="cellIs" dxfId="5134" priority="260" operator="equal">
      <formula>"Menor"</formula>
    </cfRule>
    <cfRule type="cellIs" dxfId="5133" priority="261" operator="equal">
      <formula>"Leve"</formula>
    </cfRule>
  </conditionalFormatting>
  <conditionalFormatting sqref="N25">
    <cfRule type="cellIs" dxfId="5132" priority="228" operator="equal">
      <formula>"Catastrófico"</formula>
    </cfRule>
    <cfRule type="cellIs" dxfId="5131" priority="229" operator="equal">
      <formula>"Mayor"</formula>
    </cfRule>
    <cfRule type="cellIs" dxfId="5130" priority="230" operator="equal">
      <formula>"Moderado"</formula>
    </cfRule>
    <cfRule type="cellIs" dxfId="5129" priority="231" operator="equal">
      <formula>"Menor"</formula>
    </cfRule>
    <cfRule type="cellIs" dxfId="5128" priority="232" operator="equal">
      <formula>"Leve"</formula>
    </cfRule>
  </conditionalFormatting>
  <conditionalFormatting sqref="N32">
    <cfRule type="cellIs" dxfId="5127" priority="199" operator="equal">
      <formula>"Catastrófico"</formula>
    </cfRule>
    <cfRule type="cellIs" dxfId="5126" priority="200" operator="equal">
      <formula>"Mayor"</formula>
    </cfRule>
    <cfRule type="cellIs" dxfId="5125" priority="201" operator="equal">
      <formula>"Moderado"</formula>
    </cfRule>
    <cfRule type="cellIs" dxfId="5124" priority="202" operator="equal">
      <formula>"Menor"</formula>
    </cfRule>
    <cfRule type="cellIs" dxfId="5123" priority="203" operator="equal">
      <formula>"Leve"</formula>
    </cfRule>
  </conditionalFormatting>
  <conditionalFormatting sqref="N39">
    <cfRule type="cellIs" dxfId="5122" priority="170" operator="equal">
      <formula>"Catastrófico"</formula>
    </cfRule>
    <cfRule type="cellIs" dxfId="5121" priority="171" operator="equal">
      <formula>"Mayor"</formula>
    </cfRule>
    <cfRule type="cellIs" dxfId="5120" priority="172" operator="equal">
      <formula>"Moderado"</formula>
    </cfRule>
    <cfRule type="cellIs" dxfId="5119" priority="173" operator="equal">
      <formula>"Menor"</formula>
    </cfRule>
    <cfRule type="cellIs" dxfId="5118" priority="174" operator="equal">
      <formula>"Leve"</formula>
    </cfRule>
  </conditionalFormatting>
  <conditionalFormatting sqref="N46">
    <cfRule type="cellIs" dxfId="5117" priority="141" operator="equal">
      <formula>"Catastrófico"</formula>
    </cfRule>
    <cfRule type="cellIs" dxfId="5116" priority="142" operator="equal">
      <formula>"Mayor"</formula>
    </cfRule>
    <cfRule type="cellIs" dxfId="5115" priority="143" operator="equal">
      <formula>"Moderado"</formula>
    </cfRule>
    <cfRule type="cellIs" dxfId="5114" priority="144" operator="equal">
      <formula>"Menor"</formula>
    </cfRule>
    <cfRule type="cellIs" dxfId="5113" priority="145" operator="equal">
      <formula>"Leve"</formula>
    </cfRule>
  </conditionalFormatting>
  <conditionalFormatting sqref="N53">
    <cfRule type="cellIs" dxfId="5112" priority="112" operator="equal">
      <formula>"Catastrófico"</formula>
    </cfRule>
    <cfRule type="cellIs" dxfId="5111" priority="113" operator="equal">
      <formula>"Mayor"</formula>
    </cfRule>
    <cfRule type="cellIs" dxfId="5110" priority="114" operator="equal">
      <formula>"Moderado"</formula>
    </cfRule>
    <cfRule type="cellIs" dxfId="5109" priority="115" operator="equal">
      <formula>"Menor"</formula>
    </cfRule>
    <cfRule type="cellIs" dxfId="5108" priority="116" operator="equal">
      <formula>"Leve"</formula>
    </cfRule>
  </conditionalFormatting>
  <conditionalFormatting sqref="N60">
    <cfRule type="cellIs" dxfId="5107" priority="83" operator="equal">
      <formula>"Catastrófico"</formula>
    </cfRule>
    <cfRule type="cellIs" dxfId="5106" priority="84" operator="equal">
      <formula>"Mayor"</formula>
    </cfRule>
    <cfRule type="cellIs" dxfId="5105" priority="85" operator="equal">
      <formula>"Moderado"</formula>
    </cfRule>
    <cfRule type="cellIs" dxfId="5104" priority="86" operator="equal">
      <formula>"Menor"</formula>
    </cfRule>
    <cfRule type="cellIs" dxfId="5103" priority="87" operator="equal">
      <formula>"Leve"</formula>
    </cfRule>
  </conditionalFormatting>
  <conditionalFormatting sqref="P11">
    <cfRule type="cellIs" dxfId="5102" priority="277" operator="equal">
      <formula>"Extremo"</formula>
    </cfRule>
    <cfRule type="cellIs" dxfId="5101" priority="278" operator="equal">
      <formula>"Alto"</formula>
    </cfRule>
    <cfRule type="cellIs" dxfId="5100" priority="279" operator="equal">
      <formula>"Moderado"</formula>
    </cfRule>
    <cfRule type="cellIs" dxfId="5099" priority="280" operator="equal">
      <formula>"Bajo"</formula>
    </cfRule>
  </conditionalFormatting>
  <conditionalFormatting sqref="P18">
    <cfRule type="cellIs" dxfId="5098" priority="248" operator="equal">
      <formula>"Extremo"</formula>
    </cfRule>
    <cfRule type="cellIs" dxfId="5097" priority="249" operator="equal">
      <formula>"Alto"</formula>
    </cfRule>
    <cfRule type="cellIs" dxfId="5096" priority="250" operator="equal">
      <formula>"Moderado"</formula>
    </cfRule>
    <cfRule type="cellIs" dxfId="5095" priority="251" operator="equal">
      <formula>"Bajo"</formula>
    </cfRule>
  </conditionalFormatting>
  <conditionalFormatting sqref="P25">
    <cfRule type="cellIs" dxfId="5094" priority="219" operator="equal">
      <formula>"Extremo"</formula>
    </cfRule>
    <cfRule type="cellIs" dxfId="5093" priority="220" operator="equal">
      <formula>"Alto"</formula>
    </cfRule>
    <cfRule type="cellIs" dxfId="5092" priority="221" operator="equal">
      <formula>"Moderado"</formula>
    </cfRule>
    <cfRule type="cellIs" dxfId="5091" priority="222" operator="equal">
      <formula>"Bajo"</formula>
    </cfRule>
  </conditionalFormatting>
  <conditionalFormatting sqref="P32">
    <cfRule type="cellIs" dxfId="5090" priority="190" operator="equal">
      <formula>"Extremo"</formula>
    </cfRule>
    <cfRule type="cellIs" dxfId="5089" priority="191" operator="equal">
      <formula>"Alto"</formula>
    </cfRule>
    <cfRule type="cellIs" dxfId="5088" priority="192" operator="equal">
      <formula>"Moderado"</formula>
    </cfRule>
    <cfRule type="cellIs" dxfId="5087" priority="193" operator="equal">
      <formula>"Bajo"</formula>
    </cfRule>
  </conditionalFormatting>
  <conditionalFormatting sqref="P39">
    <cfRule type="cellIs" dxfId="5086" priority="161" operator="equal">
      <formula>"Extremo"</formula>
    </cfRule>
    <cfRule type="cellIs" dxfId="5085" priority="162" operator="equal">
      <formula>"Alto"</formula>
    </cfRule>
    <cfRule type="cellIs" dxfId="5084" priority="163" operator="equal">
      <formula>"Moderado"</formula>
    </cfRule>
    <cfRule type="cellIs" dxfId="5083" priority="164" operator="equal">
      <formula>"Bajo"</formula>
    </cfRule>
  </conditionalFormatting>
  <conditionalFormatting sqref="P46">
    <cfRule type="cellIs" dxfId="5082" priority="132" operator="equal">
      <formula>"Extremo"</formula>
    </cfRule>
    <cfRule type="cellIs" dxfId="5081" priority="133" operator="equal">
      <formula>"Alto"</formula>
    </cfRule>
    <cfRule type="cellIs" dxfId="5080" priority="134" operator="equal">
      <formula>"Moderado"</formula>
    </cfRule>
    <cfRule type="cellIs" dxfId="5079" priority="135" operator="equal">
      <formula>"Bajo"</formula>
    </cfRule>
  </conditionalFormatting>
  <conditionalFormatting sqref="P53">
    <cfRule type="cellIs" dxfId="5078" priority="103" operator="equal">
      <formula>"Extremo"</formula>
    </cfRule>
    <cfRule type="cellIs" dxfId="5077" priority="104" operator="equal">
      <formula>"Alto"</formula>
    </cfRule>
    <cfRule type="cellIs" dxfId="5076" priority="105" operator="equal">
      <formula>"Moderado"</formula>
    </cfRule>
    <cfRule type="cellIs" dxfId="5075" priority="106" operator="equal">
      <formula>"Bajo"</formula>
    </cfRule>
  </conditionalFormatting>
  <conditionalFormatting sqref="P60">
    <cfRule type="cellIs" dxfId="5074" priority="74" operator="equal">
      <formula>"Extremo"</formula>
    </cfRule>
    <cfRule type="cellIs" dxfId="5073" priority="75" operator="equal">
      <formula>"Alto"</formula>
    </cfRule>
    <cfRule type="cellIs" dxfId="5072" priority="76" operator="equal">
      <formula>"Moderado"</formula>
    </cfRule>
    <cfRule type="cellIs" dxfId="5071" priority="77" operator="equal">
      <formula>"Bajo"</formula>
    </cfRule>
  </conditionalFormatting>
  <conditionalFormatting sqref="AD11">
    <cfRule type="cellIs" dxfId="5070" priority="272" operator="equal">
      <formula>"Muy Alta"</formula>
    </cfRule>
    <cfRule type="cellIs" dxfId="5069" priority="273" operator="equal">
      <formula>"Alta"</formula>
    </cfRule>
    <cfRule type="cellIs" dxfId="5068" priority="274" operator="equal">
      <formula>"Media"</formula>
    </cfRule>
    <cfRule type="cellIs" dxfId="5067" priority="275" operator="equal">
      <formula>"Baja"</formula>
    </cfRule>
    <cfRule type="cellIs" dxfId="5066" priority="276" operator="equal">
      <formula>"Muy Baja"</formula>
    </cfRule>
  </conditionalFormatting>
  <conditionalFormatting sqref="AD18">
    <cfRule type="cellIs" dxfId="5065" priority="243" operator="equal">
      <formula>"Muy Alta"</formula>
    </cfRule>
    <cfRule type="cellIs" dxfId="5064" priority="244" operator="equal">
      <formula>"Alta"</formula>
    </cfRule>
    <cfRule type="cellIs" dxfId="5063" priority="245" operator="equal">
      <formula>"Media"</formula>
    </cfRule>
    <cfRule type="cellIs" dxfId="5062" priority="246" operator="equal">
      <formula>"Baja"</formula>
    </cfRule>
    <cfRule type="cellIs" dxfId="5061" priority="247" operator="equal">
      <formula>"Muy Baja"</formula>
    </cfRule>
  </conditionalFormatting>
  <conditionalFormatting sqref="AD25">
    <cfRule type="cellIs" dxfId="5060" priority="214" operator="equal">
      <formula>"Muy Alta"</formula>
    </cfRule>
    <cfRule type="cellIs" dxfId="5059" priority="215" operator="equal">
      <formula>"Alta"</formula>
    </cfRule>
    <cfRule type="cellIs" dxfId="5058" priority="216" operator="equal">
      <formula>"Media"</formula>
    </cfRule>
    <cfRule type="cellIs" dxfId="5057" priority="217" operator="equal">
      <formula>"Baja"</formula>
    </cfRule>
    <cfRule type="cellIs" dxfId="5056" priority="218" operator="equal">
      <formula>"Muy Baja"</formula>
    </cfRule>
  </conditionalFormatting>
  <conditionalFormatting sqref="AD32">
    <cfRule type="cellIs" dxfId="5055" priority="185" operator="equal">
      <formula>"Muy Alta"</formula>
    </cfRule>
    <cfRule type="cellIs" dxfId="5054" priority="186" operator="equal">
      <formula>"Alta"</formula>
    </cfRule>
    <cfRule type="cellIs" dxfId="5053" priority="187" operator="equal">
      <formula>"Media"</formula>
    </cfRule>
    <cfRule type="cellIs" dxfId="5052" priority="188" operator="equal">
      <formula>"Baja"</formula>
    </cfRule>
    <cfRule type="cellIs" dxfId="5051" priority="189" operator="equal">
      <formula>"Muy Baja"</formula>
    </cfRule>
  </conditionalFormatting>
  <conditionalFormatting sqref="AD39">
    <cfRule type="cellIs" dxfId="5050" priority="156" operator="equal">
      <formula>"Muy Alta"</formula>
    </cfRule>
    <cfRule type="cellIs" dxfId="5049" priority="157" operator="equal">
      <formula>"Alta"</formula>
    </cfRule>
    <cfRule type="cellIs" dxfId="5048" priority="158" operator="equal">
      <formula>"Media"</formula>
    </cfRule>
    <cfRule type="cellIs" dxfId="5047" priority="159" operator="equal">
      <formula>"Baja"</formula>
    </cfRule>
    <cfRule type="cellIs" dxfId="5046" priority="160" operator="equal">
      <formula>"Muy Baja"</formula>
    </cfRule>
  </conditionalFormatting>
  <conditionalFormatting sqref="AD46">
    <cfRule type="cellIs" dxfId="5045" priority="127" operator="equal">
      <formula>"Muy Alta"</formula>
    </cfRule>
    <cfRule type="cellIs" dxfId="5044" priority="128" operator="equal">
      <formula>"Alta"</formula>
    </cfRule>
    <cfRule type="cellIs" dxfId="5043" priority="129" operator="equal">
      <formula>"Media"</formula>
    </cfRule>
    <cfRule type="cellIs" dxfId="5042" priority="130" operator="equal">
      <formula>"Baja"</formula>
    </cfRule>
    <cfRule type="cellIs" dxfId="5041" priority="131" operator="equal">
      <formula>"Muy Baja"</formula>
    </cfRule>
  </conditionalFormatting>
  <conditionalFormatting sqref="AD53">
    <cfRule type="cellIs" dxfId="5040" priority="98" operator="equal">
      <formula>"Muy Alta"</formula>
    </cfRule>
    <cfRule type="cellIs" dxfId="5039" priority="99" operator="equal">
      <formula>"Alta"</formula>
    </cfRule>
    <cfRule type="cellIs" dxfId="5038" priority="100" operator="equal">
      <formula>"Media"</formula>
    </cfRule>
    <cfRule type="cellIs" dxfId="5037" priority="101" operator="equal">
      <formula>"Baja"</formula>
    </cfRule>
    <cfRule type="cellIs" dxfId="5036" priority="102" operator="equal">
      <formula>"Muy Baja"</formula>
    </cfRule>
  </conditionalFormatting>
  <conditionalFormatting sqref="AD60">
    <cfRule type="cellIs" dxfId="5035" priority="69" operator="equal">
      <formula>"Muy Alta"</formula>
    </cfRule>
    <cfRule type="cellIs" dxfId="5034" priority="70" operator="equal">
      <formula>"Alta"</formula>
    </cfRule>
    <cfRule type="cellIs" dxfId="5033" priority="71" operator="equal">
      <formula>"Media"</formula>
    </cfRule>
    <cfRule type="cellIs" dxfId="5032" priority="72" operator="equal">
      <formula>"Baja"</formula>
    </cfRule>
    <cfRule type="cellIs" dxfId="5031" priority="73" operator="equal">
      <formula>"Muy Baja"</formula>
    </cfRule>
  </conditionalFormatting>
  <conditionalFormatting sqref="AF11">
    <cfRule type="cellIs" dxfId="5030" priority="267" operator="equal">
      <formula>"Catastrófico"</formula>
    </cfRule>
    <cfRule type="cellIs" dxfId="5029" priority="268" operator="equal">
      <formula>"Mayor"</formula>
    </cfRule>
    <cfRule type="cellIs" dxfId="5028" priority="269" operator="equal">
      <formula>"Moderado"</formula>
    </cfRule>
    <cfRule type="cellIs" dxfId="5027" priority="270" operator="equal">
      <formula>"Menor"</formula>
    </cfRule>
    <cfRule type="cellIs" dxfId="5026" priority="271" operator="equal">
      <formula>"Leve"</formula>
    </cfRule>
  </conditionalFormatting>
  <conditionalFormatting sqref="AF18">
    <cfRule type="cellIs" dxfId="5025" priority="238" operator="equal">
      <formula>"Catastrófico"</formula>
    </cfRule>
    <cfRule type="cellIs" dxfId="5024" priority="239" operator="equal">
      <formula>"Mayor"</formula>
    </cfRule>
    <cfRule type="cellIs" dxfId="5023" priority="240" operator="equal">
      <formula>"Moderado"</formula>
    </cfRule>
    <cfRule type="cellIs" dxfId="5022" priority="241" operator="equal">
      <formula>"Menor"</formula>
    </cfRule>
    <cfRule type="cellIs" dxfId="5021" priority="242" operator="equal">
      <formula>"Leve"</formula>
    </cfRule>
  </conditionalFormatting>
  <conditionalFormatting sqref="AF25">
    <cfRule type="cellIs" dxfId="5020" priority="209" operator="equal">
      <formula>"Catastrófico"</formula>
    </cfRule>
    <cfRule type="cellIs" dxfId="5019" priority="210" operator="equal">
      <formula>"Mayor"</formula>
    </cfRule>
    <cfRule type="cellIs" dxfId="5018" priority="211" operator="equal">
      <formula>"Moderado"</formula>
    </cfRule>
    <cfRule type="cellIs" dxfId="5017" priority="212" operator="equal">
      <formula>"Menor"</formula>
    </cfRule>
    <cfRule type="cellIs" dxfId="5016" priority="213" operator="equal">
      <formula>"Leve"</formula>
    </cfRule>
  </conditionalFormatting>
  <conditionalFormatting sqref="AF32">
    <cfRule type="cellIs" dxfId="5015" priority="180" operator="equal">
      <formula>"Catastrófico"</formula>
    </cfRule>
    <cfRule type="cellIs" dxfId="5014" priority="181" operator="equal">
      <formula>"Mayor"</formula>
    </cfRule>
    <cfRule type="cellIs" dxfId="5013" priority="182" operator="equal">
      <formula>"Moderado"</formula>
    </cfRule>
    <cfRule type="cellIs" dxfId="5012" priority="183" operator="equal">
      <formula>"Menor"</formula>
    </cfRule>
    <cfRule type="cellIs" dxfId="5011" priority="184" operator="equal">
      <formula>"Leve"</formula>
    </cfRule>
  </conditionalFormatting>
  <conditionalFormatting sqref="AF39">
    <cfRule type="cellIs" dxfId="5010" priority="151" operator="equal">
      <formula>"Catastrófico"</formula>
    </cfRule>
    <cfRule type="cellIs" dxfId="5009" priority="152" operator="equal">
      <formula>"Mayor"</formula>
    </cfRule>
    <cfRule type="cellIs" dxfId="5008" priority="153" operator="equal">
      <formula>"Moderado"</formula>
    </cfRule>
    <cfRule type="cellIs" dxfId="5007" priority="154" operator="equal">
      <formula>"Menor"</formula>
    </cfRule>
    <cfRule type="cellIs" dxfId="5006" priority="155" operator="equal">
      <formula>"Leve"</formula>
    </cfRule>
  </conditionalFormatting>
  <conditionalFormatting sqref="AF46">
    <cfRule type="cellIs" dxfId="5005" priority="122" operator="equal">
      <formula>"Catastrófico"</formula>
    </cfRule>
    <cfRule type="cellIs" dxfId="5004" priority="123" operator="equal">
      <formula>"Mayor"</formula>
    </cfRule>
    <cfRule type="cellIs" dxfId="5003" priority="124" operator="equal">
      <formula>"Moderado"</formula>
    </cfRule>
    <cfRule type="cellIs" dxfId="5002" priority="125" operator="equal">
      <formula>"Menor"</formula>
    </cfRule>
    <cfRule type="cellIs" dxfId="5001" priority="126" operator="equal">
      <formula>"Leve"</formula>
    </cfRule>
  </conditionalFormatting>
  <conditionalFormatting sqref="AF53">
    <cfRule type="cellIs" dxfId="5000" priority="93" operator="equal">
      <formula>"Catastrófico"</formula>
    </cfRule>
    <cfRule type="cellIs" dxfId="4999" priority="94" operator="equal">
      <formula>"Mayor"</formula>
    </cfRule>
    <cfRule type="cellIs" dxfId="4998" priority="95" operator="equal">
      <formula>"Moderado"</formula>
    </cfRule>
    <cfRule type="cellIs" dxfId="4997" priority="96" operator="equal">
      <formula>"Menor"</formula>
    </cfRule>
    <cfRule type="cellIs" dxfId="4996" priority="97" operator="equal">
      <formula>"Leve"</formula>
    </cfRule>
  </conditionalFormatting>
  <conditionalFormatting sqref="AF60">
    <cfRule type="cellIs" dxfId="4995" priority="64" operator="equal">
      <formula>"Catastrófico"</formula>
    </cfRule>
    <cfRule type="cellIs" dxfId="4994" priority="65" operator="equal">
      <formula>"Mayor"</formula>
    </cfRule>
    <cfRule type="cellIs" dxfId="4993" priority="66" operator="equal">
      <formula>"Moderado"</formula>
    </cfRule>
    <cfRule type="cellIs" dxfId="4992" priority="67" operator="equal">
      <formula>"Menor"</formula>
    </cfRule>
    <cfRule type="cellIs" dxfId="4991" priority="68" operator="equal">
      <formula>"Leve"</formula>
    </cfRule>
  </conditionalFormatting>
  <conditionalFormatting sqref="AH11">
    <cfRule type="cellIs" dxfId="4990" priority="263" operator="equal">
      <formula>"Extremo"</formula>
    </cfRule>
    <cfRule type="cellIs" dxfId="4989" priority="264" operator="equal">
      <formula>"Alto"</formula>
    </cfRule>
    <cfRule type="cellIs" dxfId="4988" priority="265" operator="equal">
      <formula>"Moderado"</formula>
    </cfRule>
    <cfRule type="cellIs" dxfId="4987" priority="266" operator="equal">
      <formula>"Bajo"</formula>
    </cfRule>
  </conditionalFormatting>
  <conditionalFormatting sqref="AH18">
    <cfRule type="cellIs" dxfId="4986" priority="234" operator="equal">
      <formula>"Extremo"</formula>
    </cfRule>
    <cfRule type="cellIs" dxfId="4985" priority="235" operator="equal">
      <formula>"Alto"</formula>
    </cfRule>
    <cfRule type="cellIs" dxfId="4984" priority="236" operator="equal">
      <formula>"Moderado"</formula>
    </cfRule>
    <cfRule type="cellIs" dxfId="4983" priority="237" operator="equal">
      <formula>"Bajo"</formula>
    </cfRule>
  </conditionalFormatting>
  <conditionalFormatting sqref="AH25">
    <cfRule type="cellIs" dxfId="4982" priority="205" operator="equal">
      <formula>"Extremo"</formula>
    </cfRule>
    <cfRule type="cellIs" dxfId="4981" priority="206" operator="equal">
      <formula>"Alto"</formula>
    </cfRule>
    <cfRule type="cellIs" dxfId="4980" priority="207" operator="equal">
      <formula>"Moderado"</formula>
    </cfRule>
    <cfRule type="cellIs" dxfId="4979" priority="208" operator="equal">
      <formula>"Bajo"</formula>
    </cfRule>
  </conditionalFormatting>
  <conditionalFormatting sqref="AH32">
    <cfRule type="cellIs" dxfId="4978" priority="176" operator="equal">
      <formula>"Extremo"</formula>
    </cfRule>
    <cfRule type="cellIs" dxfId="4977" priority="177" operator="equal">
      <formula>"Alto"</formula>
    </cfRule>
    <cfRule type="cellIs" dxfId="4976" priority="178" operator="equal">
      <formula>"Moderado"</formula>
    </cfRule>
    <cfRule type="cellIs" dxfId="4975" priority="179" operator="equal">
      <formula>"Bajo"</formula>
    </cfRule>
  </conditionalFormatting>
  <conditionalFormatting sqref="AH39">
    <cfRule type="cellIs" dxfId="4974" priority="147" operator="equal">
      <formula>"Extremo"</formula>
    </cfRule>
    <cfRule type="cellIs" dxfId="4973" priority="148" operator="equal">
      <formula>"Alto"</formula>
    </cfRule>
    <cfRule type="cellIs" dxfId="4972" priority="149" operator="equal">
      <formula>"Moderado"</formula>
    </cfRule>
    <cfRule type="cellIs" dxfId="4971" priority="150" operator="equal">
      <formula>"Bajo"</formula>
    </cfRule>
  </conditionalFormatting>
  <conditionalFormatting sqref="AH46">
    <cfRule type="cellIs" dxfId="4970" priority="118" operator="equal">
      <formula>"Extremo"</formula>
    </cfRule>
    <cfRule type="cellIs" dxfId="4969" priority="119" operator="equal">
      <formula>"Alto"</formula>
    </cfRule>
    <cfRule type="cellIs" dxfId="4968" priority="120" operator="equal">
      <formula>"Moderado"</formula>
    </cfRule>
    <cfRule type="cellIs" dxfId="4967" priority="121" operator="equal">
      <formula>"Bajo"</formula>
    </cfRule>
  </conditionalFormatting>
  <conditionalFormatting sqref="AH53">
    <cfRule type="cellIs" dxfId="4966" priority="89" operator="equal">
      <formula>"Extremo"</formula>
    </cfRule>
    <cfRule type="cellIs" dxfId="4965" priority="90" operator="equal">
      <formula>"Alto"</formula>
    </cfRule>
    <cfRule type="cellIs" dxfId="4964" priority="91" operator="equal">
      <formula>"Moderado"</formula>
    </cfRule>
    <cfRule type="cellIs" dxfId="4963" priority="92" operator="equal">
      <formula>"Bajo"</formula>
    </cfRule>
  </conditionalFormatting>
  <conditionalFormatting sqref="AH60">
    <cfRule type="cellIs" dxfId="4962" priority="60" operator="equal">
      <formula>"Extremo"</formula>
    </cfRule>
    <cfRule type="cellIs" dxfId="4961" priority="61" operator="equal">
      <formula>"Alto"</formula>
    </cfRule>
    <cfRule type="cellIs" dxfId="4960" priority="62" operator="equal">
      <formula>"Moderado"</formula>
    </cfRule>
    <cfRule type="cellIs" dxfId="4959" priority="63" operator="equal">
      <formula>"Bajo"</formula>
    </cfRule>
  </conditionalFormatting>
  <conditionalFormatting sqref="J67">
    <cfRule type="cellIs" dxfId="4958" priority="49" operator="equal">
      <formula>"Muy Alta"</formula>
    </cfRule>
    <cfRule type="cellIs" dxfId="4957" priority="50" operator="equal">
      <formula>"Alta"</formula>
    </cfRule>
    <cfRule type="cellIs" dxfId="4956" priority="51" operator="equal">
      <formula>"Media"</formula>
    </cfRule>
    <cfRule type="cellIs" dxfId="4955" priority="52" operator="equal">
      <formula>"Baja"</formula>
    </cfRule>
    <cfRule type="cellIs" dxfId="4954" priority="53" operator="equal">
      <formula>"Muy Baja"</formula>
    </cfRule>
  </conditionalFormatting>
  <conditionalFormatting sqref="M67">
    <cfRule type="containsText" dxfId="4953" priority="30" operator="containsText" text="❌">
      <formula>NOT(ISERROR(SEARCH("❌",M67)))</formula>
    </cfRule>
  </conditionalFormatting>
  <conditionalFormatting sqref="N67">
    <cfRule type="cellIs" dxfId="4952" priority="54" operator="equal">
      <formula>"Catastrófico"</formula>
    </cfRule>
    <cfRule type="cellIs" dxfId="4951" priority="55" operator="equal">
      <formula>"Mayor"</formula>
    </cfRule>
    <cfRule type="cellIs" dxfId="4950" priority="56" operator="equal">
      <formula>"Moderado"</formula>
    </cfRule>
    <cfRule type="cellIs" dxfId="4949" priority="57" operator="equal">
      <formula>"Menor"</formula>
    </cfRule>
    <cfRule type="cellIs" dxfId="4948" priority="58" operator="equal">
      <formula>"Leve"</formula>
    </cfRule>
  </conditionalFormatting>
  <conditionalFormatting sqref="P67">
    <cfRule type="cellIs" dxfId="4947" priority="45" operator="equal">
      <formula>"Extremo"</formula>
    </cfRule>
    <cfRule type="cellIs" dxfId="4946" priority="46" operator="equal">
      <formula>"Alto"</formula>
    </cfRule>
    <cfRule type="cellIs" dxfId="4945" priority="47" operator="equal">
      <formula>"Moderado"</formula>
    </cfRule>
    <cfRule type="cellIs" dxfId="4944" priority="48" operator="equal">
      <formula>"Bajo"</formula>
    </cfRule>
  </conditionalFormatting>
  <conditionalFormatting sqref="AD67">
    <cfRule type="cellIs" dxfId="4943" priority="40" operator="equal">
      <formula>"Muy Alta"</formula>
    </cfRule>
    <cfRule type="cellIs" dxfId="4942" priority="41" operator="equal">
      <formula>"Alta"</formula>
    </cfRule>
    <cfRule type="cellIs" dxfId="4941" priority="42" operator="equal">
      <formula>"Media"</formula>
    </cfRule>
    <cfRule type="cellIs" dxfId="4940" priority="43" operator="equal">
      <formula>"Baja"</formula>
    </cfRule>
    <cfRule type="cellIs" dxfId="4939" priority="44" operator="equal">
      <formula>"Muy Baja"</formula>
    </cfRule>
  </conditionalFormatting>
  <conditionalFormatting sqref="AF67">
    <cfRule type="cellIs" dxfId="4938" priority="35" operator="equal">
      <formula>"Catastrófico"</formula>
    </cfRule>
    <cfRule type="cellIs" dxfId="4937" priority="36" operator="equal">
      <formula>"Mayor"</formula>
    </cfRule>
    <cfRule type="cellIs" dxfId="4936" priority="37" operator="equal">
      <formula>"Moderado"</formula>
    </cfRule>
    <cfRule type="cellIs" dxfId="4935" priority="38" operator="equal">
      <formula>"Menor"</formula>
    </cfRule>
    <cfRule type="cellIs" dxfId="4934" priority="39" operator="equal">
      <formula>"Leve"</formula>
    </cfRule>
  </conditionalFormatting>
  <conditionalFormatting sqref="AH67">
    <cfRule type="cellIs" dxfId="4933" priority="31" operator="equal">
      <formula>"Extremo"</formula>
    </cfRule>
    <cfRule type="cellIs" dxfId="4932" priority="32" operator="equal">
      <formula>"Alto"</formula>
    </cfRule>
    <cfRule type="cellIs" dxfId="4931" priority="33" operator="equal">
      <formula>"Moderado"</formula>
    </cfRule>
    <cfRule type="cellIs" dxfId="4930" priority="34" operator="equal">
      <formula>"Bajo"</formula>
    </cfRule>
  </conditionalFormatting>
  <conditionalFormatting sqref="J74">
    <cfRule type="cellIs" dxfId="4929" priority="20" operator="equal">
      <formula>"Muy Alta"</formula>
    </cfRule>
    <cfRule type="cellIs" dxfId="4928" priority="21" operator="equal">
      <formula>"Alta"</formula>
    </cfRule>
    <cfRule type="cellIs" dxfId="4927" priority="22" operator="equal">
      <formula>"Media"</formula>
    </cfRule>
    <cfRule type="cellIs" dxfId="4926" priority="23" operator="equal">
      <formula>"Baja"</formula>
    </cfRule>
    <cfRule type="cellIs" dxfId="4925" priority="24" operator="equal">
      <formula>"Muy Baja"</formula>
    </cfRule>
  </conditionalFormatting>
  <conditionalFormatting sqref="M74">
    <cfRule type="containsText" dxfId="4924" priority="1" operator="containsText" text="❌">
      <formula>NOT(ISERROR(SEARCH("❌",M74)))</formula>
    </cfRule>
  </conditionalFormatting>
  <conditionalFormatting sqref="N74">
    <cfRule type="cellIs" dxfId="4923" priority="25" operator="equal">
      <formula>"Catastrófico"</formula>
    </cfRule>
    <cfRule type="cellIs" dxfId="4922" priority="26" operator="equal">
      <formula>"Mayor"</formula>
    </cfRule>
    <cfRule type="cellIs" dxfId="4921" priority="27" operator="equal">
      <formula>"Moderado"</formula>
    </cfRule>
    <cfRule type="cellIs" dxfId="4920" priority="28" operator="equal">
      <formula>"Menor"</formula>
    </cfRule>
    <cfRule type="cellIs" dxfId="4919" priority="29" operator="equal">
      <formula>"Leve"</formula>
    </cfRule>
  </conditionalFormatting>
  <conditionalFormatting sqref="P74">
    <cfRule type="cellIs" dxfId="4918" priority="16" operator="equal">
      <formula>"Extremo"</formula>
    </cfRule>
    <cfRule type="cellIs" dxfId="4917" priority="17" operator="equal">
      <formula>"Alto"</formula>
    </cfRule>
    <cfRule type="cellIs" dxfId="4916" priority="18" operator="equal">
      <formula>"Moderado"</formula>
    </cfRule>
    <cfRule type="cellIs" dxfId="4915" priority="19" operator="equal">
      <formula>"Bajo"</formula>
    </cfRule>
  </conditionalFormatting>
  <conditionalFormatting sqref="AD74">
    <cfRule type="cellIs" dxfId="4914" priority="11" operator="equal">
      <formula>"Muy Alta"</formula>
    </cfRule>
    <cfRule type="cellIs" dxfId="4913" priority="12" operator="equal">
      <formula>"Alta"</formula>
    </cfRule>
    <cfRule type="cellIs" dxfId="4912" priority="13" operator="equal">
      <formula>"Media"</formula>
    </cfRule>
    <cfRule type="cellIs" dxfId="4911" priority="14" operator="equal">
      <formula>"Baja"</formula>
    </cfRule>
    <cfRule type="cellIs" dxfId="4910" priority="15" operator="equal">
      <formula>"Muy Baja"</formula>
    </cfRule>
  </conditionalFormatting>
  <conditionalFormatting sqref="AF74">
    <cfRule type="cellIs" dxfId="4909" priority="6" operator="equal">
      <formula>"Catastrófico"</formula>
    </cfRule>
    <cfRule type="cellIs" dxfId="4908" priority="7" operator="equal">
      <formula>"Mayor"</formula>
    </cfRule>
    <cfRule type="cellIs" dxfId="4907" priority="8" operator="equal">
      <formula>"Moderado"</formula>
    </cfRule>
    <cfRule type="cellIs" dxfId="4906" priority="9" operator="equal">
      <formula>"Menor"</formula>
    </cfRule>
    <cfRule type="cellIs" dxfId="4905" priority="10" operator="equal">
      <formula>"Leve"</formula>
    </cfRule>
  </conditionalFormatting>
  <conditionalFormatting sqref="AH74">
    <cfRule type="cellIs" dxfId="4904" priority="2" operator="equal">
      <formula>"Extremo"</formula>
    </cfRule>
    <cfRule type="cellIs" dxfId="4903" priority="3" operator="equal">
      <formula>"Alto"</formula>
    </cfRule>
    <cfRule type="cellIs" dxfId="4902" priority="4" operator="equal">
      <formula>"Moderado"</formula>
    </cfRule>
    <cfRule type="cellIs" dxfId="4901"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C1058CF9-D078-4CCB-93CF-5560AD8896F4}">
          <x14:formula1>
            <xm:f>'D:\Backup cede 2022\Mis documentos\SGC\2025\Consolidación de riesgos 2025\CEDE3\GESTION\correciones\[FO-CEDE5-DIGEC-487 Administración de Riesgos de Gestión V. 13 CEDE3 2025 V3.xlsx]Opciones Tratamiento'!#REF!</xm:f>
          </x14:formula1>
          <xm:sqref>H11:H80</xm:sqref>
        </x14:dataValidation>
        <x14:dataValidation type="list" allowBlank="1" showInputMessage="1" showErrorMessage="1" xr:uid="{0F6BA332-184C-43CA-BDCA-D0DF183648F0}">
          <x14:formula1>
            <xm:f>'D:\Backup cede 2022\Mis documentos\SGC\2025\Consolidación de riesgos 2025\CEDE3\GESTION\correciones\[FO-CEDE5-DIGEC-487 Administración de Riesgos de Gestión V. 13 CEDE3 2025 V3.xlsx]Opciones Tratamiento'!#REF!</xm:f>
          </x14:formula1>
          <xm:sqref>AO60 AO53 AO46 AO39 AO32 AO25 AO18 AO11 AO67 AO74 AI53 AI11 AI18 AI25 AI32 AI39 AI46 AI60 AI67 AI74 B11 C11:D80</xm:sqref>
        </x14:dataValidation>
        <x14:dataValidation type="list" allowBlank="1" showInputMessage="1" showErrorMessage="1" xr:uid="{B0832735-254F-44FD-BBDF-B6DE44E57FBC}">
          <x14:formula1>
            <xm:f>'D:\Backup cede 2022\Mis documentos\SGC\2025\Consolidación de riesgos 2025\CEDE3\GESTION\correciones\[FO-CEDE5-DIGEC-487 Administración de Riesgos de Gestión V. 13 CEDE3 2025 V3.xlsx]Tabla Impacto'!#REF!</xm:f>
          </x14:formula1>
          <xm:sqref>L11:L80</xm:sqref>
        </x14:dataValidation>
        <x14:dataValidation type="list" allowBlank="1" showInputMessage="1" showErrorMessage="1" xr:uid="{3E60D164-13A9-4431-B22D-0503443D82AD}">
          <x14:formula1>
            <xm:f>'D:\Backup cede 2022\Mis documentos\SGC\2025\Consolidación de riesgos 2025\CEDE3\GESTION\correciones\[FO-CEDE5-DIGEC-487 Administración de Riesgos de Gestión V. 13 CEDE3 2025 V3.xlsx]Tabla Valoración controles'!#REF!</xm:f>
          </x14:formula1>
          <xm:sqref>W11:X80 Z11:AB80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7D82B-46B7-4B73-8D33-B42CC40C5836}">
  <dimension ref="A1:BM74"/>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775</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290</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291</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220.5" hidden="1" customHeight="1" x14ac:dyDescent="0.25">
      <c r="A11" s="207" t="s">
        <v>69</v>
      </c>
      <c r="B11" s="209" t="s">
        <v>11</v>
      </c>
      <c r="C11" s="212" t="s">
        <v>95</v>
      </c>
      <c r="D11" s="214" t="s">
        <v>100</v>
      </c>
      <c r="E11" s="214" t="s">
        <v>776</v>
      </c>
      <c r="F11" s="214" t="s">
        <v>292</v>
      </c>
      <c r="G11" s="242" t="str">
        <f>+CONCATENATE(D11," ",E11," ",F11)</f>
        <v>Posibilidad de efectos dañoso sobre recursos públicos por inadecuado planeamiento de sostenimiento logístico a bienes que se encuentran en mantenimiento, fuera de servicio u obsoletos, a causa de la omisión en la actualización en el sistema SAP con la realidad del inventario.</v>
      </c>
      <c r="H11" s="214" t="s">
        <v>101</v>
      </c>
      <c r="I11" s="226">
        <v>9605</v>
      </c>
      <c r="J11" s="234" t="str">
        <f>IF(I11&lt;=0,"",IF(I11&lt;=3,"Muy Baja",IF(I11&lt;=34,"Baja",IF(I11&lt;=600,"Media",IF(I11&lt;=6000,"Alta","Muy Alta")))))</f>
        <v>Muy Alta</v>
      </c>
      <c r="K11" s="236">
        <f>IF(J11="","",IF(J11="Muy Baja",0.2,IF(J11="Baja",0.4,IF(J11="Media",0.6,IF(J11="Alta",0.8,IF(J11="Muy Alta",1,))))))</f>
        <v>1</v>
      </c>
      <c r="L11" s="233" t="s">
        <v>92</v>
      </c>
      <c r="M11" s="233" t="str">
        <f>IF(NOT(ISERROR(MATCH(L11,'[3]Tabla Impacto'!$B$221:$B$223,0))),'[3]Tabla Impacto'!$F$223,L11)</f>
        <v xml:space="preserve">     El riesgo afecta la imagen de la entidad con algunos usuarios de relevancia frente al logro de los objetivos</v>
      </c>
      <c r="N11" s="234" t="str">
        <f>IF(OR(M11='[3]Tabla Impacto'!$C$11,M11='[3]Tabla Impacto'!$D$11),"Leve",IF(OR(M11='[3]Tabla Impacto'!$C$12,M11='[3]Tabla Impacto'!$D$12),"Menor",IF(OR(M11='[3]Tabla Impacto'!$C$13,M11='[3]Tabla Impacto'!$D$13),"Moderado",IF(OR(M11='[3]Tabla Impacto'!$C$14,M11='[3]Tabla Impacto'!$D$14),"Mayor",IF(OR(M11='[3]Tabla Impacto'!$C$15,M11='[3]Tabla Impacto'!$D$15),"Catastrófico","")))))</f>
        <v>Moderado</v>
      </c>
      <c r="O11" s="236">
        <f>IF(N11="","",IF(N11="Leve",0.2,IF(N11="Menor",0.4,IF(N11="Moderado",0.6,IF(N11="Mayor",0.8,IF(N11="Catastrófico",1,))))))</f>
        <v>0.6</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6">
        <v>1</v>
      </c>
      <c r="R11" s="57" t="s">
        <v>777</v>
      </c>
      <c r="S11" s="57" t="s">
        <v>778</v>
      </c>
      <c r="T11" s="57" t="s">
        <v>779</v>
      </c>
      <c r="U11" s="70" t="str">
        <f>+CONCATENATE(R11," ",S11," ",T11)</f>
        <v>El Oficial de Determinación de la Demanda de DIPEL a través del área funcional de Transportes verifica anualmente el número de vehículos del Ejército Nacional en situación de servicio conforme al reporte descargado del sistema SAP ZETAREPORTESAF de acuerdo a lo establecido en la Directiva de Planeamiento Logístico N°0000050/2021 anexo G y al procedimiento determinación de la demanda P-JEMPP-CEDE4-271, con el fin de  validar y  priorizar las necesidades de combustible de acuerdo al presupuesto asignado, en caso de realizar la verificación del los vehículos para la planeación del combustible, deberá justificar el incumplimiento de los lineamientos establecidos para tal fin, dejando como evidencia soportes documentales como actas de reunión, anteproyecto demanda de transportes, OAPF ( Orden administrativa de partidas fiscales).</v>
      </c>
      <c r="V11" s="17" t="str">
        <f>IF(OR(W11="Preventivo",W11="Detectivo"),"Probabilidad",IF(W11="Correctivo","Impacto",""))</f>
        <v>Probabilidad</v>
      </c>
      <c r="W11" s="61" t="s">
        <v>75</v>
      </c>
      <c r="X11" s="61"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0.6</v>
      </c>
      <c r="AD11" s="240" t="str">
        <f>IFERROR(LOOKUP(LOOKUP(2,1/(AC11:AC17&lt;&gt;""),AC11:AC17),'[3]Opciones Tratamiento'!$I$2:$I$6,'[3]Opciones Tratamiento'!$J$2:$J$6),"")</f>
        <v>Muy Baja</v>
      </c>
      <c r="AE11" s="21">
        <f>+AC11</f>
        <v>0.6</v>
      </c>
      <c r="AF11" s="240" t="str">
        <f>IFERROR(LOOKUP(LOOKUP(2,1/(AG11:AG17&lt;&gt;""),AG11:AG17),'[3]Opciones Tratamiento'!L2:M6),"")</f>
        <v>Moderado</v>
      </c>
      <c r="AG11" s="21">
        <f>IFERROR(IF(V11="Impacto",(O11-(+O11*Y11)),IF(V11="Probabilidad",O11,"")),"")</f>
        <v>0.6</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24" t="s">
        <v>93</v>
      </c>
      <c r="AJ11" s="22"/>
      <c r="AK11" s="63">
        <v>1</v>
      </c>
      <c r="AL11" s="57" t="s">
        <v>293</v>
      </c>
      <c r="AM11" s="57" t="s">
        <v>294</v>
      </c>
      <c r="AN11" s="22"/>
      <c r="AO11" s="226" t="s">
        <v>81</v>
      </c>
      <c r="AP11" s="228" t="s">
        <v>112</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83.75" hidden="1" customHeight="1" x14ac:dyDescent="0.25">
      <c r="A12" s="208"/>
      <c r="B12" s="210"/>
      <c r="C12" s="213"/>
      <c r="D12" s="215"/>
      <c r="E12" s="215"/>
      <c r="F12" s="215"/>
      <c r="G12" s="232"/>
      <c r="H12" s="215"/>
      <c r="I12" s="227"/>
      <c r="J12" s="235"/>
      <c r="K12" s="237"/>
      <c r="L12" s="221"/>
      <c r="M12" s="221"/>
      <c r="N12" s="235"/>
      <c r="O12" s="237"/>
      <c r="P12" s="239"/>
      <c r="Q12" s="64">
        <v>2</v>
      </c>
      <c r="R12" s="58" t="s">
        <v>780</v>
      </c>
      <c r="S12" s="58" t="s">
        <v>781</v>
      </c>
      <c r="T12" s="58" t="s">
        <v>782</v>
      </c>
      <c r="U12" s="65" t="str">
        <f t="shared" ref="U12:U17" si="0">+CONCATENATE(R12," ",S12," ",T12)</f>
        <v>El Director de Sistemas de Información Logística a través del área de inventarios, verifica de trimestral la situación de los inventarios logísticos  de acuerdo al procedimiento "seguimiento inventarios sistema (SAP - SILOG) P-JEMPP-CEDE4-272" con el propósito de controlar y verificar el estado de los bienes asignados a las Unidades y proyectar las depuraciones del material que cumplen su vida útil y/o se encuentren obsoletos, en caso de no realizar dentro del trimestre, deberá hacerla de manera prioritaria o delegar a la División correspondiente para que realice la verificación,  dejando como evidencia un informe de la visita realizada.</v>
      </c>
      <c r="V12" s="25" t="str">
        <f t="shared" ref="V12:V69" si="1">IF(OR(W12="Preventivo",W12="Detectivo"),"Probabilidad",IF(W12="Correctivo","Impacto",""))</f>
        <v>Probabilidad</v>
      </c>
      <c r="W12" s="62" t="s">
        <v>94</v>
      </c>
      <c r="X12" s="62" t="s">
        <v>76</v>
      </c>
      <c r="Y12" s="26" t="str">
        <f t="shared" ref="Y12" si="2">IF(AND(W12="Preventivo",X12="Automático"),"50%",IF(AND(W12="Preventivo",X12="Manual"),"40%",IF(AND(W12="Detectivo",X12="Automático"),"40%",IF(AND(W12="Detectivo",X12="Manual"),"30%",IF(AND(W12="Correctivo",X12="Automático"),"35%",IF(AND(W12="Correctivo",X12="Manual"),"25%",""))))))</f>
        <v>30%</v>
      </c>
      <c r="Z12" s="62" t="s">
        <v>77</v>
      </c>
      <c r="AA12" s="62" t="s">
        <v>78</v>
      </c>
      <c r="AB12" s="62" t="s">
        <v>79</v>
      </c>
      <c r="AC12" s="27">
        <f>IFERROR(IF(AND(V11="Probabilidad",V12="Probabilidad"),(AE11-(+AE11*Y12)),IF(V12="Probabilidad",(K11-(+K11*Y12)),IF(V12="Impacto",AE11,""))),"")</f>
        <v>0.42</v>
      </c>
      <c r="AD12" s="241"/>
      <c r="AE12" s="28">
        <f t="shared" ref="AE12" si="3">+AC12</f>
        <v>0.42</v>
      </c>
      <c r="AF12" s="241"/>
      <c r="AG12" s="28">
        <f>IFERROR(IF(AND(V11="Impacto",V12="Impacto"),(AG11-(+AG11*Y12)),IF(V12="Impacto",(O11-(+O11*Y12)),IF(V12="Probabilidad",AG11,""))),"")</f>
        <v>0.6</v>
      </c>
      <c r="AH12" s="223"/>
      <c r="AI12" s="225"/>
      <c r="AJ12" s="29"/>
      <c r="AK12" s="64">
        <v>2</v>
      </c>
      <c r="AL12" s="58" t="s">
        <v>783</v>
      </c>
      <c r="AM12" s="58" t="s">
        <v>784</v>
      </c>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209.25" hidden="1" customHeight="1" x14ac:dyDescent="0.25">
      <c r="A13" s="208"/>
      <c r="B13" s="210"/>
      <c r="C13" s="213"/>
      <c r="D13" s="215"/>
      <c r="E13" s="215"/>
      <c r="F13" s="215"/>
      <c r="G13" s="232"/>
      <c r="H13" s="215"/>
      <c r="I13" s="227"/>
      <c r="J13" s="235"/>
      <c r="K13" s="237"/>
      <c r="L13" s="221"/>
      <c r="M13" s="221"/>
      <c r="N13" s="235"/>
      <c r="O13" s="237"/>
      <c r="P13" s="239"/>
      <c r="Q13" s="64">
        <v>3</v>
      </c>
      <c r="R13" s="58" t="s">
        <v>295</v>
      </c>
      <c r="S13" s="58" t="s">
        <v>785</v>
      </c>
      <c r="T13" s="58" t="s">
        <v>786</v>
      </c>
      <c r="U13" s="65" t="str">
        <f t="shared" si="0"/>
        <v>El Oficial de logística y/o quien sea responsable del planeamiento logístico en las Unidades militares (D4-B4-S4-C4)  verifica de manera mensual el cargue y consumo de combustible asignado la Directiva de operaciones logísticas  N°0000162/2019 anexo E para ello contempla la disponibilidad de los vehículos en servicio y combustible asignado de acuerdo Orden Administrativa de Partidas Fiscales (OAPF) y la confrontación de libros de asignación o consumo de combustibles con movimientos registrados en SAP, en caso de no hacerlo deberá delegar a funcionario IDONEO ( conocimientos ) para que efectúe la verificar y reporte oportuno,  dejando como evidencia informe.</v>
      </c>
      <c r="V13" s="25" t="str">
        <f t="shared" si="1"/>
        <v>Probabilidad</v>
      </c>
      <c r="W13" s="62" t="s">
        <v>94</v>
      </c>
      <c r="X13" s="62" t="s">
        <v>76</v>
      </c>
      <c r="Y13" s="26" t="str">
        <f>IF(AND(W13="Preventivo",X13="Automático"),"50%",IF(AND(W13="Preventivo",X13="Manual"),"40%",IF(AND(W13="Detectivo",X13="Automático"),"40%",IF(AND(W13="Detectivo",X13="Manual"),"30%",IF(AND(W13="Correctivo",X13="Automático"),"35%",IF(AND(W13="Correctivo",X13="Manual"),"25%",""))))))</f>
        <v>30%</v>
      </c>
      <c r="Z13" s="62" t="s">
        <v>77</v>
      </c>
      <c r="AA13" s="62" t="s">
        <v>78</v>
      </c>
      <c r="AB13" s="62" t="s">
        <v>79</v>
      </c>
      <c r="AC13" s="27">
        <f>IFERROR(IF(AND(V11="Probabilidad",V12="Probabilidad",V13="Probabilidad"),(AE12-(+AE12*Y13)),IF(V13="Probabilidad",(K11-(+K11*Y13)),IF(V13="Impacto",AE12,""))),"")</f>
        <v>0.29399999999999998</v>
      </c>
      <c r="AD13" s="241"/>
      <c r="AE13" s="28">
        <f>+AC13</f>
        <v>0.29399999999999998</v>
      </c>
      <c r="AF13" s="241"/>
      <c r="AG13" s="28">
        <f>IFERROR(IF(AND(V11="Impacto",V12="Impacto",V13="Impacto"),(AG12-(+AG12*Y13)),IF(V13="Impacto",(O11-(+O11*Y13)),IF(V13="Probabilidad",AG12,""))),"")</f>
        <v>0.6</v>
      </c>
      <c r="AH13" s="223"/>
      <c r="AI13" s="225"/>
      <c r="AJ13" s="29"/>
      <c r="AK13" s="64"/>
      <c r="AL13" s="58"/>
      <c r="AM13" s="64"/>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c r="R14" s="58"/>
      <c r="S14" s="58"/>
      <c r="T14" s="58"/>
      <c r="U14" s="65" t="str">
        <f t="shared" si="0"/>
        <v xml:space="preserve">  </v>
      </c>
      <c r="V14" s="25" t="str">
        <f t="shared" si="1"/>
        <v/>
      </c>
      <c r="W14" s="62"/>
      <c r="X14" s="62"/>
      <c r="Y14" s="26" t="str">
        <f t="shared" ref="Y14" si="4">IF(AND(W14="Preventivo",X14="Automático"),"50%",IF(AND(W14="Preventivo",X14="Manual"),"40%",IF(AND(W14="Detectivo",X14="Automático"),"40%",IF(AND(W14="Detectivo",X14="Manual"),"30%",IF(AND(W14="Correctivo",X14="Automático"),"35%",IF(AND(W14="Correctivo",X14="Manual"),"25%",""))))))</f>
        <v/>
      </c>
      <c r="Z14" s="62"/>
      <c r="AA14" s="62"/>
      <c r="AB14" s="62"/>
      <c r="AC14" s="27" t="str">
        <f>IFERROR(IF(AND(V11="Probabilidad",V12="Probabilidad",V13="Probabilidad",V14="Probabilidad"),(AE13-(+AE13*Y14)),IF(V14="Probabilidad",(K11-(+K11*Y14)),IF(V14="Impacto",AE13,""))),"")</f>
        <v/>
      </c>
      <c r="AD14" s="241"/>
      <c r="AE14" s="28" t="str">
        <f t="shared" ref="AE14:AE17" si="5">+AC14</f>
        <v/>
      </c>
      <c r="AF14" s="241"/>
      <c r="AG14" s="28" t="str">
        <f>IFERROR(IF(AND(V11="Impacto",V12="Impacto",V13="Impacto",V14="Impacto"),(AG13-(+AG13*Y14)),IF(V14="Impacto",(O11-(+O11*Y14)),IF(V14="Probabilidad",AG13,""))),"")</f>
        <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x14ac:dyDescent="0.25">
      <c r="A18" s="55"/>
      <c r="B18" s="210"/>
      <c r="C18" s="56"/>
      <c r="D18" s="58"/>
      <c r="E18" s="58"/>
      <c r="F18" s="58"/>
      <c r="G18" s="65"/>
      <c r="H18" s="58"/>
      <c r="I18" s="64"/>
      <c r="J18" s="66"/>
      <c r="K18" s="67"/>
      <c r="L18" s="59"/>
      <c r="M18" s="59"/>
      <c r="N18" s="66"/>
      <c r="O18" s="67"/>
      <c r="P18" s="68"/>
      <c r="Q18" s="64"/>
      <c r="R18" s="64"/>
      <c r="S18" s="64"/>
      <c r="T18" s="64"/>
      <c r="U18" s="65" t="str">
        <f t="shared" ref="U18" si="6">+CONCATENATE(R18," ",S18," ",T18)</f>
        <v xml:space="preserve">  </v>
      </c>
      <c r="V18" s="25" t="str">
        <f t="shared" si="1"/>
        <v/>
      </c>
      <c r="W18" s="62"/>
      <c r="X18" s="62"/>
      <c r="Y18" s="26" t="str">
        <f>IF(AND(W18="Preventivo",X18="Automático"),"50%",IF(AND(W18="Preventivo",X18="Manual"),"40%",IF(AND(W18="Detectivo",X18="Automático"),"40%",IF(AND(W18="Detectivo",X18="Manual"),"30%",IF(AND(W18="Correctivo",X18="Automático"),"35%",IF(AND(W18="Correctivo",X18="Manual"),"25%",""))))))</f>
        <v/>
      </c>
      <c r="Z18" s="62"/>
      <c r="AA18" s="62"/>
      <c r="AB18" s="62"/>
      <c r="AC18" s="27" t="str">
        <f>IFERROR(IF(AND(#REF!="Probabilidad",V18="Probabilidad"),(#REF!-(+#REF!*Y18)),IF(V18="Probabilidad",(#REF!-(+#REF!*Y18)),IF(V18="Impacto",#REF!,""))),"")</f>
        <v/>
      </c>
      <c r="AD18" s="69"/>
      <c r="AE18" s="26" t="str">
        <f>+AC18</f>
        <v/>
      </c>
      <c r="AF18" s="69"/>
      <c r="AG18" s="28" t="str">
        <f>IFERROR(IF(AND(#REF!="Impacto",#REF!="Impacto",#REF!="Impacto",#REF!="Impacto",V18="Impacto"),(#REF!-(+#REF!*Y18)),IF(V18="Impacto",(#REF!-(+#REF!*Y18)),IF(V18="Probabilidad",#REF!,""))),"")</f>
        <v/>
      </c>
      <c r="AH18" s="60"/>
      <c r="AI18" s="62"/>
      <c r="AJ18" s="29"/>
      <c r="AK18" s="64"/>
      <c r="AL18" s="58"/>
      <c r="AM18" s="64"/>
      <c r="AN18" s="29"/>
      <c r="AO18" s="64"/>
      <c r="AP18" s="243"/>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50" customHeight="1" x14ac:dyDescent="0.25">
      <c r="A19" s="208" t="s">
        <v>84</v>
      </c>
      <c r="B19" s="210"/>
      <c r="C19" s="213" t="s">
        <v>95</v>
      </c>
      <c r="D19" s="215" t="s">
        <v>71</v>
      </c>
      <c r="E19" s="215" t="s">
        <v>106</v>
      </c>
      <c r="F19" s="215" t="s">
        <v>787</v>
      </c>
      <c r="G19" s="232" t="str">
        <f t="shared" ref="G19" si="7">+CONCATENATE(D19," ",E19," ",F19)</f>
        <v>Posibilidad de Afectación Reputacional por la desactualización de la normatividad de los procesos, procedimientos, formatos y/o directivas debido a inadecuada aplicación de la normatividad jurídica vigente .</v>
      </c>
      <c r="H19" s="215" t="s">
        <v>73</v>
      </c>
      <c r="I19" s="227">
        <f>'[3]Análisis causa - frecuencia'!C112</f>
        <v>252</v>
      </c>
      <c r="J19" s="235" t="str">
        <f>IF(I19&lt;=0,"",IF(I19&lt;=3,"Muy Baja",IF(I19&lt;=34,"Baja",IF(I19&lt;=600,"Media",IF(I19&lt;=6000,"Alta","Muy Alta")))))</f>
        <v>Media</v>
      </c>
      <c r="K19" s="237">
        <f>IF(J19="","",IF(J19="Muy Baja",0.2,IF(J19="Baja",0.4,IF(J19="Media",0.6,IF(J19="Alta",0.8,IF(J19="Muy Alta",1,))))))</f>
        <v>0.6</v>
      </c>
      <c r="L19" s="221" t="s">
        <v>104</v>
      </c>
      <c r="M19" s="221" t="str">
        <f>IF(NOT(ISERROR(MATCH(L19,'[3]Tabla Impacto'!$B$221:$B$223,0))),'[3]Tabla Impacto'!$F$223,L19)</f>
        <v xml:space="preserve">     El riesgo afecta la imagen de alguna área de la organización</v>
      </c>
      <c r="N19" s="235" t="str">
        <f>IF(OR(M19='[3]Tabla Impacto'!$C$11,M19='[3]Tabla Impacto'!$D$11),"Leve",IF(OR(M19='[3]Tabla Impacto'!$C$12,M19='[3]Tabla Impacto'!$D$12),"Menor",IF(OR(M19='[3]Tabla Impacto'!$C$13,M19='[3]Tabla Impacto'!$D$13),"Moderado",IF(OR(M19='[3]Tabla Impacto'!$C$14,M19='[3]Tabla Impacto'!$D$14),"Mayor",IF(OR(M19='[3]Tabla Impacto'!$C$15,M19='[3]Tabla Impacto'!$D$15),"Catastrófico","")))))</f>
        <v>Leve</v>
      </c>
      <c r="O19" s="237">
        <f>IF(N19="","",IF(N19="Leve",0.2,IF(N19="Menor",0.4,IF(N19="Moderado",0.6,IF(N19="Mayor",0.8,IF(N19="Catastrófico",1,))))))</f>
        <v>0.2</v>
      </c>
      <c r="P19" s="239" t="str">
        <f>IF(OR(AND(J19="Muy Baja",N19="Leve"),AND(J19="Muy Baja",N19="Menor"),AND(J19="Baja",N19="Leve")),"Bajo",IF(OR(AND(J19="Muy baja",N19="Moderado"),AND(J19="Baja",N19="Menor"),AND(J19="Baja",N19="Moderado"),AND(J19="Media",N19="Leve"),AND(J19="Media",N19="Menor"),AND(J19="Media",N19="Moderado"),AND(J19="Alta",N19="Leve"),AND(J19="Alta",N19="Menor")),"Moderado",IF(OR(AND(J19="Muy Baja",N19="Mayor"),AND(J19="Baja",N19="Mayor"),AND(J19="Media",N19="Mayor"),AND(J19="Alta",N19="Moderado"),AND(J19="Alta",N19="Mayor"),AND(J19="Muy Alta",N19="Leve"),AND(J19="Muy Alta",N19="Menor"),AND(J19="Muy Alta",N19="Moderado"),AND(J19="Muy Alta",N19="Mayor")),"Alto",IF(OR(AND(J19="Muy Baja",N19="Catastrófico"),AND(J19="Baja",N19="Catastrófico"),AND(J19="Media",N19="Catastrófico"),AND(J19="Alta",N19="Catastrófico"),AND(J19="Muy Alta",N19="Catastrófico")),"Extremo",""))))</f>
        <v>Moderado</v>
      </c>
      <c r="Q19" s="64">
        <v>1</v>
      </c>
      <c r="R19" s="58" t="s">
        <v>296</v>
      </c>
      <c r="S19" s="58" t="s">
        <v>788</v>
      </c>
      <c r="T19" s="58" t="s">
        <v>789</v>
      </c>
      <c r="U19" s="65" t="str">
        <f>+CONCATENATE(R19," ",S19," ",T19)</f>
        <v>El Director de Planeación Estratégica Logística y el Oficial de Políticas Logísticas,  verifica trimestralmente las solicitudes de las recomendaciones y sugerencias que a la normatividad logística que lleguen al Departamento de Logística, conforme al procedimiento POLÍTICAS LOGÍSTICAS "P-JEMPP--CEDE4-350" con el propósito de realizar la revisión de recomendaciones y sugerencias a las políticas logísticas existentes, en caso de no revisar o no recibir recomendaciones a la Normatividad Logística existente, se deberá dejar documentado los motivos, dejando como evidencia un oficios, circular y/o radiogramas.</v>
      </c>
      <c r="V19" s="25" t="str">
        <f t="shared" si="1"/>
        <v>Probabilidad</v>
      </c>
      <c r="W19" s="62" t="s">
        <v>75</v>
      </c>
      <c r="X19" s="62" t="s">
        <v>76</v>
      </c>
      <c r="Y19" s="26" t="str">
        <f>IF(AND(W19="Preventivo",X19="Automático"),"50%",IF(AND(W19="Preventivo",X19="Manual"),"40%",IF(AND(W19="Detectivo",X19="Automático"),"40%",IF(AND(W19="Detectivo",X19="Manual"),"30%",IF(AND(W19="Correctivo",X19="Automático"),"35%",IF(AND(W19="Correctivo",X19="Manual"),"25%",""))))))</f>
        <v>40%</v>
      </c>
      <c r="Z19" s="62" t="s">
        <v>77</v>
      </c>
      <c r="AA19" s="62" t="s">
        <v>78</v>
      </c>
      <c r="AB19" s="62" t="s">
        <v>79</v>
      </c>
      <c r="AC19" s="27">
        <f>IFERROR(IF(V19="Probabilidad",(K19-(+K19*Y19)),IF(V19="Impacto",K19,"")),"")</f>
        <v>0.36</v>
      </c>
      <c r="AD19" s="241" t="str">
        <f>IFERROR(LOOKUP(LOOKUP(2,1/(AC19:AC25&lt;&gt;""),AC19:AC25),'[3]Opciones Tratamiento'!$I$2:$I$6,'[3]Opciones Tratamiento'!$J$2:$J$6),"")</f>
        <v>Muy Baja</v>
      </c>
      <c r="AE19" s="26">
        <f>+AC19</f>
        <v>0.36</v>
      </c>
      <c r="AF19" s="241" t="str">
        <f>IFERROR(LOOKUP(LOOKUP(2,1/(AG19:AG25&lt;&gt;""),AG19:AG25),'[3]Opciones Tratamiento'!L2:M6),"")</f>
        <v>Leve</v>
      </c>
      <c r="AG19" s="28">
        <f>IFERROR(IF(V19="Impacto",(O19-(+O19*Y19)),IF(V19="Probabilidad",O19,"")),"")</f>
        <v>0.2</v>
      </c>
      <c r="AH19" s="223" t="str">
        <f>IFERROR(IF(OR(AND(AD19="Muy Baja",AF19="Leve"),AND(AD19="Muy Baja",AF19="Menor"),AND(AD19="Baja",AF19="Leve")),"Bajo",IF(OR(AND(AD19="Muy baja",AF19="Moderado"),AND(AD19="Baja",AF19="Menor"),AND(AD19="Baja",AF19="Moderado"),AND(AD19="Media",AF19="Leve"),AND(AD19="Media",AF19="Menor"),AND(AD19="Media",AF19="Moderado"),AND(AD19="Alta",AF19="Leve"),AND(AD19="Alta",AF19="Menor")),"Moderado",IF(OR(AND(AD19="Muy Baja",AF19="Mayor"),AND(AD19="Baja",AF19="Mayor"),AND(AD19="Media",AF19="Mayor"),AND(AD19="Alta",AF19="Moderado"),AND(AD19="Alta",AF19="Mayor"),AND(AD19="Muy Alta",AF19="Leve"),AND(AD19="Muy Alta",AF19="Menor"),AND(AD19="Muy Alta",AF19="Moderado"),AND(AD19="Muy Alta",AF19="Mayor")),"Alto",IF(OR(AND(AD19="Muy Baja",AF19="Catastrófico"),AND(AD19="Baja",AF19="Catastrófico"),AND(AD19="Media",AF19="Catastrófico"),AND(AD19="Alta",AF19="Catastrófico"),AND(AD19="Muy Alta",AF19="Catastrófico")),"Extremo","")))),"")</f>
        <v>Bajo</v>
      </c>
      <c r="AI19" s="225" t="s">
        <v>80</v>
      </c>
      <c r="AJ19" s="29"/>
      <c r="AK19" s="64">
        <v>1</v>
      </c>
      <c r="AL19" s="58" t="s">
        <v>111</v>
      </c>
      <c r="AM19" s="58" t="s">
        <v>790</v>
      </c>
      <c r="AN19" s="29"/>
      <c r="AO19" s="227" t="s">
        <v>81</v>
      </c>
      <c r="AP19" s="230" t="s">
        <v>112</v>
      </c>
      <c r="AQ19" s="230"/>
      <c r="AR19" s="231"/>
      <c r="AS19" s="23"/>
      <c r="AT19" s="23"/>
      <c r="AU19" s="23"/>
      <c r="AV19" s="23"/>
      <c r="AW19" s="23"/>
      <c r="AX19" s="23"/>
      <c r="AY19" s="23"/>
      <c r="AZ19" s="23"/>
      <c r="BA19" s="23"/>
      <c r="BB19" s="23"/>
      <c r="BC19" s="23"/>
      <c r="BD19" s="23"/>
      <c r="BE19" s="23"/>
      <c r="BF19" s="23"/>
      <c r="BG19" s="23"/>
      <c r="BH19" s="23"/>
      <c r="BI19" s="23"/>
      <c r="BJ19" s="23"/>
    </row>
    <row r="20" spans="1:62" s="24" customFormat="1" ht="198" customHeight="1" x14ac:dyDescent="0.25">
      <c r="A20" s="208"/>
      <c r="B20" s="210"/>
      <c r="C20" s="213"/>
      <c r="D20" s="215"/>
      <c r="E20" s="215"/>
      <c r="F20" s="215"/>
      <c r="G20" s="232"/>
      <c r="H20" s="215"/>
      <c r="I20" s="227"/>
      <c r="J20" s="235"/>
      <c r="K20" s="237"/>
      <c r="L20" s="221"/>
      <c r="M20" s="221"/>
      <c r="N20" s="235"/>
      <c r="O20" s="237"/>
      <c r="P20" s="239"/>
      <c r="Q20" s="64">
        <v>2</v>
      </c>
      <c r="R20" s="58" t="s">
        <v>297</v>
      </c>
      <c r="S20" s="58" t="s">
        <v>298</v>
      </c>
      <c r="T20" s="58" t="s">
        <v>791</v>
      </c>
      <c r="U20" s="65" t="str">
        <f>+CONCATENATE(R20," ",S20," ",T20)</f>
        <v>El Director de Planeación Estratégica Logística, el Oficial de Políticas Logísticas DIPEL y los responsables de Planeación Logística en el COLOG y COADE  valida anualmente la alineación de las Políticas Logísticas con los Objetivos del Ejército Nacional y la normatividad vigente, conforme al procedimiento POLÍTICAS LOGÍSTICAS "P-JEMPP--CEDE4-350" con el fin de revisar procesos, procedimientos, Lineamientos del Comandante del Ejército, Objetivos Estratégicos, roles y vínculos y la interacción de las tres Jefaturas de Estado mayor con la normatividad Logística,  en caso de no realizar la revisión de la alineación, se deberá justificar los motivos por los cuales no se adelanto la actividad,  dejando como evidencia Matriz de seguimiento y oficios de la actividad.</v>
      </c>
      <c r="V20" s="25" t="str">
        <f t="shared" si="1"/>
        <v>Probabilidad</v>
      </c>
      <c r="W20" s="62" t="s">
        <v>75</v>
      </c>
      <c r="X20" s="62" t="s">
        <v>76</v>
      </c>
      <c r="Y20" s="26" t="str">
        <f t="shared" ref="Y20" si="8">IF(AND(W20="Preventivo",X20="Automático"),"50%",IF(AND(W20="Preventivo",X20="Manual"),"40%",IF(AND(W20="Detectivo",X20="Automático"),"40%",IF(AND(W20="Detectivo",X20="Manual"),"30%",IF(AND(W20="Correctivo",X20="Automático"),"35%",IF(AND(W20="Correctivo",X20="Manual"),"25%",""))))))</f>
        <v>40%</v>
      </c>
      <c r="Z20" s="62" t="s">
        <v>77</v>
      </c>
      <c r="AA20" s="62" t="s">
        <v>78</v>
      </c>
      <c r="AB20" s="62" t="s">
        <v>79</v>
      </c>
      <c r="AC20" s="27">
        <f>IFERROR(IF(AND(V19="Probabilidad",V20="Probabilidad"),(AE19-(+AE19*Y20)),IF(V20="Probabilidad",(K19-(+K19*Y20)),IF(V20="Impacto",AE19,""))),"")</f>
        <v>0.216</v>
      </c>
      <c r="AD20" s="241"/>
      <c r="AE20" s="26">
        <f t="shared" ref="AE20" si="9">+AC20</f>
        <v>0.216</v>
      </c>
      <c r="AF20" s="241"/>
      <c r="AG20" s="28">
        <f>IFERROR(IF(AND(V19="Impacto",V20="Impacto"),(AG19-(+AG19*Y20)),IF(V20="Impacto",(O19-(+O19*Y20)),IF(V20="Probabilidad",AG19,""))),"")</f>
        <v>0.2</v>
      </c>
      <c r="AH20" s="223"/>
      <c r="AI20" s="225"/>
      <c r="AJ20" s="29"/>
      <c r="AK20" s="64">
        <v>2</v>
      </c>
      <c r="AL20" s="58" t="s">
        <v>113</v>
      </c>
      <c r="AM20" s="58" t="s">
        <v>790</v>
      </c>
      <c r="AN20" s="29"/>
      <c r="AO20" s="227"/>
      <c r="AP20" s="230"/>
      <c r="AQ20" s="230"/>
      <c r="AR20" s="231"/>
      <c r="AS20" s="23"/>
      <c r="AT20" s="23"/>
      <c r="AU20" s="23"/>
      <c r="AV20" s="23"/>
      <c r="AW20" s="23"/>
      <c r="AX20" s="23"/>
      <c r="AY20" s="23"/>
      <c r="AZ20" s="23"/>
      <c r="BA20" s="23"/>
      <c r="BB20" s="23"/>
      <c r="BC20" s="23"/>
      <c r="BD20" s="23"/>
      <c r="BE20" s="23"/>
      <c r="BF20" s="23"/>
      <c r="BG20" s="23"/>
      <c r="BH20" s="23"/>
      <c r="BI20" s="23"/>
      <c r="BJ20" s="23"/>
    </row>
    <row r="21" spans="1:62" s="24" customFormat="1" ht="150" customHeight="1" x14ac:dyDescent="0.25">
      <c r="A21" s="208"/>
      <c r="B21" s="210"/>
      <c r="C21" s="213"/>
      <c r="D21" s="215"/>
      <c r="E21" s="215"/>
      <c r="F21" s="215"/>
      <c r="G21" s="232"/>
      <c r="H21" s="215"/>
      <c r="I21" s="227"/>
      <c r="J21" s="235"/>
      <c r="K21" s="237"/>
      <c r="L21" s="221"/>
      <c r="M21" s="221"/>
      <c r="N21" s="235"/>
      <c r="O21" s="237"/>
      <c r="P21" s="239"/>
      <c r="Q21" s="64">
        <v>3</v>
      </c>
      <c r="R21" s="58" t="s">
        <v>296</v>
      </c>
      <c r="S21" s="58" t="s">
        <v>299</v>
      </c>
      <c r="T21" s="58" t="s">
        <v>792</v>
      </c>
      <c r="U21" s="65" t="str">
        <f t="shared" ref="U21:U25" si="10">+CONCATENATE(R21," ",S21," ",T21)</f>
        <v xml:space="preserve">El Director de Planeación Estratégica Logística y el Oficial de Políticas Logísticas,   difunde de manera trimestral las políticas y lineamientos que orientan al Sistema Integrado de Gestión Logística conforme al procedimiento POLÍTICAS LOGÍSTICAS "P-JEMPP--CEDE4-350",  con el fin de capacitar al personal que compone el área administrativa y logística de la Fuerza,  en caso de no hacer la difusión se deberá buscar mecanismos que permitan dar a conocer la vigencia de las políticas existentes a las Unidades, dejando como evidencia acta de capacitación. </v>
      </c>
      <c r="V21" s="25" t="str">
        <f t="shared" si="1"/>
        <v>Probabilidad</v>
      </c>
      <c r="W21" s="62" t="s">
        <v>75</v>
      </c>
      <c r="X21" s="62" t="s">
        <v>76</v>
      </c>
      <c r="Y21" s="26" t="str">
        <f>IF(AND(W21="Preventivo",X21="Automático"),"50%",IF(AND(W21="Preventivo",X21="Manual"),"40%",IF(AND(W21="Detectivo",X21="Automático"),"40%",IF(AND(W21="Detectivo",X21="Manual"),"30%",IF(AND(W21="Correctivo",X21="Automático"),"35%",IF(AND(W21="Correctivo",X21="Manual"),"25%",""))))))</f>
        <v>40%</v>
      </c>
      <c r="Z21" s="62" t="s">
        <v>77</v>
      </c>
      <c r="AA21" s="62" t="s">
        <v>78</v>
      </c>
      <c r="AB21" s="62" t="s">
        <v>79</v>
      </c>
      <c r="AC21" s="27">
        <f t="shared" ref="AC21:AC25" si="11">IFERROR(IF(AND(V20="Probabilidad",V21="Probabilidad"),(AE20-(+AE20*Y21)),IF(V21="Probabilidad",(K20-(+K20*Y21)),IF(V21="Impacto",AE20,""))),"")</f>
        <v>0.12959999999999999</v>
      </c>
      <c r="AD21" s="241"/>
      <c r="AE21" s="26">
        <f>+AC21</f>
        <v>0.12959999999999999</v>
      </c>
      <c r="AF21" s="241"/>
      <c r="AG21" s="28">
        <f>IFERROR(IF(AND(V19="Impacto",V20="Impacto",V21="Impacto"),(AG20-(+AG20*Y21)),IF(V21="Impacto",(O19-(+O19*Y21)),IF(V21="Probabilidad",AG20,""))),"")</f>
        <v>0.2</v>
      </c>
      <c r="AH21" s="223"/>
      <c r="AI21" s="225"/>
      <c r="AJ21" s="29"/>
      <c r="AK21" s="64"/>
      <c r="AL21" s="58"/>
      <c r="AM21" s="64"/>
      <c r="AN21" s="29"/>
      <c r="AO21" s="227"/>
      <c r="AP21" s="230"/>
      <c r="AQ21" s="230"/>
      <c r="AR21" s="231"/>
      <c r="AS21" s="23"/>
      <c r="AT21" s="23"/>
      <c r="AU21" s="23"/>
      <c r="AV21" s="23"/>
      <c r="AW21" s="23"/>
      <c r="AX21" s="23"/>
      <c r="AY21" s="23"/>
      <c r="AZ21" s="23"/>
      <c r="BA21" s="23"/>
      <c r="BB21" s="23"/>
      <c r="BC21" s="23"/>
      <c r="BD21" s="23"/>
      <c r="BE21" s="23"/>
      <c r="BF21" s="23"/>
      <c r="BG21" s="23"/>
      <c r="BH21" s="23"/>
      <c r="BI21" s="23"/>
      <c r="BJ21" s="23"/>
    </row>
    <row r="22" spans="1:62" s="24" customFormat="1" ht="150"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10"/>
        <v xml:space="preserve">  </v>
      </c>
      <c r="V22" s="25" t="str">
        <f t="shared" si="1"/>
        <v/>
      </c>
      <c r="W22" s="62"/>
      <c r="X22" s="62"/>
      <c r="Y22" s="26" t="str">
        <f t="shared" ref="Y22" si="12">IF(AND(W22="Preventivo",X22="Automático"),"50%",IF(AND(W22="Preventivo",X22="Manual"),"40%",IF(AND(W22="Detectivo",X22="Automático"),"40%",IF(AND(W22="Detectivo",X22="Manual"),"30%",IF(AND(W22="Correctivo",X22="Automático"),"35%",IF(AND(W22="Correctivo",X22="Manual"),"25%",""))))))</f>
        <v/>
      </c>
      <c r="Z22" s="62"/>
      <c r="AA22" s="62"/>
      <c r="AB22" s="62"/>
      <c r="AC22" s="27" t="str">
        <f t="shared" si="11"/>
        <v/>
      </c>
      <c r="AD22" s="241"/>
      <c r="AE22" s="26" t="str">
        <f t="shared" ref="AE22" si="13">+AC22</f>
        <v/>
      </c>
      <c r="AF22" s="241"/>
      <c r="AG22" s="28" t="str">
        <f>IFERROR(IF(AND(V19="Impacto",V20="Impacto",V21="Impacto",V22="Impacto"),(AG21-(+AG21*Y22)),IF(V22="Impacto",(O19-(+O19*Y22)),IF(V22="Probabilidad",AG21,""))),"")</f>
        <v/>
      </c>
      <c r="AH22" s="223"/>
      <c r="AI22" s="225"/>
      <c r="AJ22" s="29"/>
      <c r="AK22" s="64"/>
      <c r="AL22" s="58"/>
      <c r="AM22" s="64"/>
      <c r="AN22" s="29"/>
      <c r="AO22" s="227"/>
      <c r="AP22" s="230"/>
      <c r="AQ22" s="230"/>
      <c r="AR22" s="231"/>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10"/>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11"/>
        <v/>
      </c>
      <c r="AD23" s="241"/>
      <c r="AE23" s="26" t="str">
        <f>+AC23</f>
        <v/>
      </c>
      <c r="AF23" s="241"/>
      <c r="AG23" s="28" t="str">
        <f>IFERROR(IF(AND(#REF!="Impacto",V18="Impacto",V19="Impacto",V20="Impacto",V23="Impacto"),(AG20-(+AG20*Y23)),IF(V23="Impacto",(#REF!-(+#REF!*Y23)),IF(V23="Probabilidad",AG20,""))),"")</f>
        <v/>
      </c>
      <c r="AH23" s="223"/>
      <c r="AI23" s="225"/>
      <c r="AJ23" s="29"/>
      <c r="AK23" s="64"/>
      <c r="AL23" s="58"/>
      <c r="AM23" s="64"/>
      <c r="AN23" s="29"/>
      <c r="AO23" s="227"/>
      <c r="AP23" s="230"/>
      <c r="AQ23" s="230"/>
      <c r="AR23" s="231"/>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10"/>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11"/>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30"/>
      <c r="AQ24" s="230"/>
      <c r="AR24" s="231"/>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c r="B25" s="210"/>
      <c r="C25" s="213"/>
      <c r="D25" s="215"/>
      <c r="E25" s="215"/>
      <c r="F25" s="215"/>
      <c r="G25" s="232"/>
      <c r="H25" s="215"/>
      <c r="I25" s="227"/>
      <c r="J25" s="235"/>
      <c r="K25" s="237"/>
      <c r="L25" s="221"/>
      <c r="M25" s="221"/>
      <c r="N25" s="235"/>
      <c r="O25" s="237"/>
      <c r="P25" s="239"/>
      <c r="Q25" s="64"/>
      <c r="R25" s="64"/>
      <c r="S25" s="64"/>
      <c r="T25" s="64"/>
      <c r="U25" s="65" t="str">
        <f t="shared" si="10"/>
        <v xml:space="preserve">  </v>
      </c>
      <c r="V25" s="25" t="str">
        <f t="shared" si="1"/>
        <v/>
      </c>
      <c r="W25" s="62"/>
      <c r="X25" s="62"/>
      <c r="Y25" s="26" t="str">
        <f>IF(AND(W25="Preventivo",X25="Automático"),"50%",IF(AND(W25="Preventivo",X25="Manual"),"40%",IF(AND(W25="Detectivo",X25="Automático"),"40%",IF(AND(W25="Detectivo",X25="Manual"),"30%",IF(AND(W25="Correctivo",X25="Automático"),"35%",IF(AND(W25="Correctivo",X25="Manual"),"25%",""))))))</f>
        <v/>
      </c>
      <c r="Z25" s="62"/>
      <c r="AA25" s="62"/>
      <c r="AB25" s="62"/>
      <c r="AC25" s="27" t="str">
        <f t="shared" si="11"/>
        <v/>
      </c>
      <c r="AD25" s="241"/>
      <c r="AE25" s="26" t="str">
        <f>+AC25</f>
        <v/>
      </c>
      <c r="AF25" s="241"/>
      <c r="AG25" s="28" t="str">
        <f>IFERROR(IF(AND(V19="Impacto",V20="Impacto",V21="Impacto",V22="Impacto",V25="Impacto"),(AG22-(+AG22*Y25)),IF(V25="Impacto",(O19-(+O19*Y25)),IF(V25="Probabilidad",AG22,""))),"")</f>
        <v/>
      </c>
      <c r="AH25" s="223"/>
      <c r="AI25" s="225"/>
      <c r="AJ25" s="29"/>
      <c r="AK25" s="64"/>
      <c r="AL25" s="58"/>
      <c r="AM25" s="64"/>
      <c r="AN25" s="29"/>
      <c r="AO25" s="227"/>
      <c r="AP25" s="230"/>
      <c r="AQ25" s="230"/>
      <c r="AR25" s="231"/>
      <c r="AS25" s="23"/>
      <c r="AT25" s="23"/>
      <c r="AU25" s="23"/>
      <c r="AV25" s="23"/>
      <c r="AW25" s="23"/>
      <c r="AX25" s="23"/>
      <c r="AY25" s="23"/>
      <c r="AZ25" s="23"/>
      <c r="BA25" s="23"/>
      <c r="BB25" s="23"/>
      <c r="BC25" s="23"/>
      <c r="BD25" s="23"/>
      <c r="BE25" s="23"/>
      <c r="BF25" s="23"/>
      <c r="BG25" s="23"/>
      <c r="BH25" s="23"/>
      <c r="BI25" s="23"/>
      <c r="BJ25" s="23"/>
    </row>
    <row r="26" spans="1:62" s="24" customFormat="1" ht="180" hidden="1" customHeight="1" x14ac:dyDescent="0.25">
      <c r="A26" s="208" t="s">
        <v>85</v>
      </c>
      <c r="B26" s="210"/>
      <c r="C26" s="213" t="s">
        <v>95</v>
      </c>
      <c r="D26" s="215" t="s">
        <v>71</v>
      </c>
      <c r="E26" s="215" t="s">
        <v>300</v>
      </c>
      <c r="F26" s="215" t="s">
        <v>107</v>
      </c>
      <c r="G26" s="232" t="str">
        <f t="shared" ref="G26" si="14">+CONCATENATE(D26," ",E26," ",F26)</f>
        <v>Posibilidad de Afectación Reputacional por fallas en la trazabilidad de registros de los inventarios  y  en los procesos administrativos debido a alta rotación en el personal de almacenistas y jefes de inventario, que dificulta el control de los activos.</v>
      </c>
      <c r="H26" s="215" t="s">
        <v>103</v>
      </c>
      <c r="I26" s="227">
        <f>'[3]Análisis causa - frecuencia'!C153</f>
        <v>5012</v>
      </c>
      <c r="J26" s="235" t="str">
        <f>IF(I26&lt;=0,"",IF(I26&lt;=3,"Muy Baja",IF(I26&lt;=34,"Baja",IF(I26&lt;=600,"Media",IF(I26&lt;=6000,"Alta","Muy Alta")))))</f>
        <v>Alta</v>
      </c>
      <c r="K26" s="237">
        <f>IF(J26="","",IF(J26="Muy Baja",0.2,IF(J26="Baja",0.4,IF(J26="Media",0.6,IF(J26="Alta",0.8,IF(J26="Muy Alta",1,))))))</f>
        <v>0.8</v>
      </c>
      <c r="L26" s="221" t="s">
        <v>92</v>
      </c>
      <c r="M26" s="221" t="str">
        <f>IF(NOT(ISERROR(MATCH(L26,'[3]Tabla Impacto'!$B$221:$B$223,0))),'[3]Tabla Impacto'!$F$223,L26)</f>
        <v xml:space="preserve">     El riesgo afecta la imagen de la entidad con algunos usuarios de relevancia frente al logro de los objetivos</v>
      </c>
      <c r="N26" s="235" t="str">
        <f>IF(OR(M26='[3]Tabla Impacto'!$C$11,M26='[3]Tabla Impacto'!$D$11),"Leve",IF(OR(M26='[3]Tabla Impacto'!$C$12,M26='[3]Tabla Impacto'!$D$12),"Menor",IF(OR(M26='[3]Tabla Impacto'!$C$13,M26='[3]Tabla Impacto'!$D$13),"Moderado",IF(OR(M26='[3]Tabla Impacto'!$C$14,M26='[3]Tabla Impacto'!$D$14),"Mayor",IF(OR(M26='[3]Tabla Impacto'!$C$15,M26='[3]Tabla Impacto'!$D$15),"Catastrófico","")))))</f>
        <v>Moderado</v>
      </c>
      <c r="O26" s="237">
        <f>IF(N26="","",IF(N26="Leve",0.2,IF(N26="Menor",0.4,IF(N26="Moderado",0.6,IF(N26="Mayor",0.8,IF(N26="Catastrófico",1,))))))</f>
        <v>0.6</v>
      </c>
      <c r="P26" s="239" t="str">
        <f>IF(OR(AND(J26="Muy Baja",N26="Leve"),AND(J26="Muy Baja",N26="Menor"),AND(J26="Baja",N26="Leve")),"Bajo",IF(OR(AND(J26="Muy baja",N26="Moderado"),AND(J26="Baja",N26="Menor"),AND(J26="Baja",N26="Moderado"),AND(J26="Media",N26="Leve"),AND(J26="Media",N26="Menor"),AND(J26="Media",N26="Moderado"),AND(J26="Alta",N26="Leve"),AND(J26="Alta",N26="Menor")),"Moderado",IF(OR(AND(J26="Muy Baja",N26="Mayor"),AND(J26="Baja",N26="Mayor"),AND(J26="Media",N26="Mayor"),AND(J26="Alta",N26="Moderado"),AND(J26="Alta",N26="Mayor"),AND(J26="Muy Alta",N26="Leve"),AND(J26="Muy Alta",N26="Menor"),AND(J26="Muy Alta",N26="Moderado"),AND(J26="Muy Alta",N26="Mayor")),"Alto",IF(OR(AND(J26="Muy Baja",N26="Catastrófico"),AND(J26="Baja",N26="Catastrófico"),AND(J26="Media",N26="Catastrófico"),AND(J26="Alta",N26="Catastrófico"),AND(J26="Muy Alta",N26="Catastrófico")),"Extremo",""))))</f>
        <v>Alto</v>
      </c>
      <c r="Q26" s="64">
        <v>1</v>
      </c>
      <c r="R26" s="58" t="s">
        <v>793</v>
      </c>
      <c r="S26" s="58" t="s">
        <v>301</v>
      </c>
      <c r="T26" s="58" t="s">
        <v>794</v>
      </c>
      <c r="U26" s="65" t="str">
        <f>+CONCATENATE(R26," ",S26," ",T26)</f>
        <v>El Director de Sistemas de Información Logística a través del área de inventarios,  verifica trimestralmente el cumplimiento al Plan y cronograma de visitas de seguimiento a inventarios a las Unidades del Ejército Nacional de acuerdo al procedimiento "seguimiento inventarios sistema (SAP - SILOG) P-JEMPP-CEDE4-272", para ello se realizara en las visitas la confrontación de inventarios con el propósito de controlar y verificar el estado de los bienes asignados a las Unidades y proyectar las depuraciones del material que cumplen su vida útil y/o se encuentren obsoletos, en caso de no poder realizar la verificación, se delegara de acuerdo a sucesión del mando dentro de los gestores de inventarios realizarla,  dejando como evidencia un informe de la visita realizada.</v>
      </c>
      <c r="V26" s="25" t="str">
        <f t="shared" si="1"/>
        <v>Probabilidad</v>
      </c>
      <c r="W26" s="62" t="s">
        <v>75</v>
      </c>
      <c r="X26" s="62" t="s">
        <v>76</v>
      </c>
      <c r="Y26" s="26" t="str">
        <f>IF(AND(W26="Preventivo",X26="Automático"),"50%",IF(AND(W26="Preventivo",X26="Manual"),"40%",IF(AND(W26="Detectivo",X26="Automático"),"40%",IF(AND(W26="Detectivo",X26="Manual"),"30%",IF(AND(W26="Correctivo",X26="Automático"),"35%",IF(AND(W26="Correctivo",X26="Manual"),"25%",""))))))</f>
        <v>40%</v>
      </c>
      <c r="Z26" s="62" t="s">
        <v>77</v>
      </c>
      <c r="AA26" s="62" t="s">
        <v>78</v>
      </c>
      <c r="AB26" s="62" t="s">
        <v>79</v>
      </c>
      <c r="AC26" s="27">
        <f>IFERROR(IF(V26="Probabilidad",(K26-(+K26*Y26)),IF(V26="Impacto",K26,"")),"")</f>
        <v>0.48</v>
      </c>
      <c r="AD26" s="241" t="str">
        <f>IFERROR(LOOKUP(LOOKUP(2,1/(AC26:AC32&lt;&gt;""),AC26:AC32),'[3]Opciones Tratamiento'!$I$2:$I$6,'[3]Opciones Tratamiento'!$J$2:$J$6),"")</f>
        <v>Muy Baja</v>
      </c>
      <c r="AE26" s="26">
        <f>+AC26</f>
        <v>0.48</v>
      </c>
      <c r="AF26" s="241" t="str">
        <f>IFERROR(LOOKUP(LOOKUP(2,1/(AG26:AG32&lt;&gt;""),AG26:AG32),'[3]Opciones Tratamiento'!L2:M6),"")</f>
        <v>Moderado</v>
      </c>
      <c r="AG26" s="28">
        <f>IFERROR(IF(V26="Impacto",(O26-(+O26*Y26)),IF(V26="Probabilidad",O26,"")),"")</f>
        <v>0.6</v>
      </c>
      <c r="AH26" s="223" t="str">
        <f>IFERROR(IF(OR(AND(AD26="Muy Baja",AF26="Leve"),AND(AD26="Muy Baja",AF26="Menor"),AND(AD26="Baja",AF26="Leve")),"Bajo",IF(OR(AND(AD26="Muy baja",AF26="Moderado"),AND(AD26="Baja",AF26="Menor"),AND(AD26="Baja",AF26="Moderado"),AND(AD26="Media",AF26="Leve"),AND(AD26="Media",AF26="Menor"),AND(AD26="Media",AF26="Moderado"),AND(AD26="Alta",AF26="Leve"),AND(AD26="Alta",AF26="Menor")),"Moderado",IF(OR(AND(AD26="Muy Baja",AF26="Mayor"),AND(AD26="Baja",AF26="Mayor"),AND(AD26="Media",AF26="Mayor"),AND(AD26="Alta",AF26="Moderado"),AND(AD26="Alta",AF26="Mayor"),AND(AD26="Muy Alta",AF26="Leve"),AND(AD26="Muy Alta",AF26="Menor"),AND(AD26="Muy Alta",AF26="Moderado"),AND(AD26="Muy Alta",AF26="Mayor")),"Alto",IF(OR(AND(AD26="Muy Baja",AF26="Catastrófico"),AND(AD26="Baja",AF26="Catastrófico"),AND(AD26="Media",AF26="Catastrófico"),AND(AD26="Alta",AF26="Catastrófico"),AND(AD26="Muy Alta",AF26="Catastrófico")),"Extremo","")))),"")</f>
        <v>Moderado</v>
      </c>
      <c r="AI26" s="225" t="s">
        <v>93</v>
      </c>
      <c r="AJ26" s="29"/>
      <c r="AK26" s="64"/>
      <c r="AL26" s="58"/>
      <c r="AM26" s="64"/>
      <c r="AN26" s="29"/>
      <c r="AO26" s="227" t="s">
        <v>81</v>
      </c>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v>2</v>
      </c>
      <c r="R27" s="58" t="s">
        <v>780</v>
      </c>
      <c r="S27" s="58" t="s">
        <v>302</v>
      </c>
      <c r="T27" s="58" t="s">
        <v>795</v>
      </c>
      <c r="U27" s="65" t="str">
        <f>+CONCATENATE(R27," ",S27," ",T27)</f>
        <v>El Director de Sistemas de Información Logística a través del área de inventarios, verifican trimestralmente que el material que fue publicado en los actos administrativos y OAS, sea descargado del sistema SAP - SILOG, de acuerdo a los  procedimientos "Depuración de inventarios vigentes e Informativos administrativos y OAS P-JEMPP-CEDE4-275" con el fin de tener los cargos actualizados de inventarios, en caso de no realizar la verificación dentro del trimestre, se deberá proceder a buscar de manera inmediata la realización de esta,  quedando la evidencia un informe de la verificación de descargue de inventarios.</v>
      </c>
      <c r="V27" s="25" t="str">
        <f t="shared" si="1"/>
        <v>Probabilidad</v>
      </c>
      <c r="W27" s="62" t="s">
        <v>94</v>
      </c>
      <c r="X27" s="62" t="s">
        <v>76</v>
      </c>
      <c r="Y27" s="26" t="str">
        <f t="shared" ref="Y27" si="15">IF(AND(W27="Preventivo",X27="Automático"),"50%",IF(AND(W27="Preventivo",X27="Manual"),"40%",IF(AND(W27="Detectivo",X27="Automático"),"40%",IF(AND(W27="Detectivo",X27="Manual"),"30%",IF(AND(W27="Correctivo",X27="Automático"),"35%",IF(AND(W27="Correctivo",X27="Manual"),"25%",""))))))</f>
        <v>30%</v>
      </c>
      <c r="Z27" s="62" t="s">
        <v>77</v>
      </c>
      <c r="AA27" s="62" t="s">
        <v>78</v>
      </c>
      <c r="AB27" s="62" t="s">
        <v>79</v>
      </c>
      <c r="AC27" s="27">
        <f>IFERROR(IF(AND(V26="Probabilidad",V27="Probabilidad"),(AE26-(+AE26*Y27)),IF(V27="Probabilidad",(K26-(+K26*Y27)),IF(V27="Impacto",AE26,""))),"")</f>
        <v>0.33599999999999997</v>
      </c>
      <c r="AD27" s="241"/>
      <c r="AE27" s="26">
        <f t="shared" ref="AE27" si="16">+AC27</f>
        <v>0.33599999999999997</v>
      </c>
      <c r="AF27" s="241"/>
      <c r="AG27" s="28">
        <f>IFERROR(IF(AND(V26="Impacto",V27="Impacto"),(AG26-(+AG26*Y27)),IF(V27="Impacto",(O26-(+O26*Y27)),IF(V27="Probabilidad",AG26,""))),"")</f>
        <v>0.6</v>
      </c>
      <c r="AH27" s="223"/>
      <c r="AI27" s="225"/>
      <c r="AJ27" s="29"/>
      <c r="AK27" s="64"/>
      <c r="AL27" s="58"/>
      <c r="AM27" s="64"/>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v>3</v>
      </c>
      <c r="R28" s="58" t="s">
        <v>303</v>
      </c>
      <c r="S28" s="58" t="s">
        <v>304</v>
      </c>
      <c r="T28" s="58" t="s">
        <v>796</v>
      </c>
      <c r="U28" s="65" t="str">
        <f t="shared" ref="U28:U32" si="17">+CONCATENATE(R28," ",S28," ",T28)</f>
        <v xml:space="preserve">El Jefe de Estado Mayor con el oficial de logística, jefe de inventarios y/o almacenistas en las Unidades militares   verifica mensualmente la actualización del sistema SAP de acuerdo a Directiva de planeamiento logístico N°0000050/2021  con el propósito de comprobar los movimientos de inventarios tanto administrativos como fiscales en lo referente a las asignaciones, reintegros y traspasos originados, en caso de no hacerla se deberá verificar justificar por escrito el incumplimiento , dejando como evidencia las actas de revista de inventarios. </v>
      </c>
      <c r="V28" s="25" t="str">
        <f t="shared" si="1"/>
        <v>Probabilidad</v>
      </c>
      <c r="W28" s="62" t="s">
        <v>75</v>
      </c>
      <c r="X28" s="62" t="s">
        <v>76</v>
      </c>
      <c r="Y28" s="26" t="str">
        <f>IF(AND(W28="Preventivo",X28="Automático"),"50%",IF(AND(W28="Preventivo",X28="Manual"),"40%",IF(AND(W28="Detectivo",X28="Automático"),"40%",IF(AND(W28="Detectivo",X28="Manual"),"30%",IF(AND(W28="Correctivo",X28="Automático"),"35%",IF(AND(W28="Correctivo",X28="Manual"),"25%",""))))))</f>
        <v>40%</v>
      </c>
      <c r="Z28" s="62" t="s">
        <v>77</v>
      </c>
      <c r="AA28" s="62" t="s">
        <v>78</v>
      </c>
      <c r="AB28" s="62" t="s">
        <v>79</v>
      </c>
      <c r="AC28" s="27">
        <f t="shared" ref="AC28:AC32" si="18">IFERROR(IF(AND(V27="Probabilidad",V28="Probabilidad"),(AE27-(+AE27*Y28)),IF(V28="Probabilidad",(K27-(+K27*Y28)),IF(V28="Impacto",AE27,""))),"")</f>
        <v>0.20159999999999997</v>
      </c>
      <c r="AD28" s="241"/>
      <c r="AE28" s="26">
        <f>+AC28</f>
        <v>0.20159999999999997</v>
      </c>
      <c r="AF28" s="241"/>
      <c r="AG28" s="28">
        <f>IFERROR(IF(AND(V26="Impacto",V27="Impacto",V28="Impacto"),(AG27-(+AG27*Y28)),IF(V28="Impacto",(O26-(+O26*Y28)),IF(V28="Probabilidad",AG27,""))),"")</f>
        <v>0.6</v>
      </c>
      <c r="AH28" s="223"/>
      <c r="AI28" s="225"/>
      <c r="AJ28" s="29"/>
      <c r="AK28" s="64"/>
      <c r="AL28" s="58"/>
      <c r="AM28" s="64"/>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v>4</v>
      </c>
      <c r="R29" s="58" t="s">
        <v>305</v>
      </c>
      <c r="S29" s="58" t="s">
        <v>306</v>
      </c>
      <c r="T29" s="58" t="s">
        <v>797</v>
      </c>
      <c r="U29" s="65" t="str">
        <f t="shared" si="17"/>
        <v>El Jefe de Estado Mayor con el oficial de logística y/o quien sea responsable del planeamiento logístico en las Unidades militares,  verifica mensualmente el cumplimento de la Directiva de planeamiento logístico N°0000050/2021 para el seguimiento de inventarios, con el fin de constatar los elementos que están físicos vs. sistema SAP y que no exista fuga o pérdida de material en bodega o en servicio, en caso de no hacerlo se deberá soportar el nombramiento o designación del inspector delegado de la actividad, dejando como evidencia informe  la orden semanal.</v>
      </c>
      <c r="V29" s="25" t="str">
        <f t="shared" si="1"/>
        <v>Probabilidad</v>
      </c>
      <c r="W29" s="62" t="s">
        <v>94</v>
      </c>
      <c r="X29" s="62" t="s">
        <v>76</v>
      </c>
      <c r="Y29" s="26" t="str">
        <f t="shared" ref="Y29" si="19">IF(AND(W29="Preventivo",X29="Automático"),"50%",IF(AND(W29="Preventivo",X29="Manual"),"40%",IF(AND(W29="Detectivo",X29="Automático"),"40%",IF(AND(W29="Detectivo",X29="Manual"),"30%",IF(AND(W29="Correctivo",X29="Automático"),"35%",IF(AND(W29="Correctivo",X29="Manual"),"25%",""))))))</f>
        <v>30%</v>
      </c>
      <c r="Z29" s="62" t="s">
        <v>77</v>
      </c>
      <c r="AA29" s="62" t="s">
        <v>78</v>
      </c>
      <c r="AB29" s="62" t="s">
        <v>79</v>
      </c>
      <c r="AC29" s="27">
        <f t="shared" si="18"/>
        <v>0.14111999999999997</v>
      </c>
      <c r="AD29" s="241"/>
      <c r="AE29" s="26">
        <f t="shared" ref="AE29" si="20">+AC29</f>
        <v>0.14111999999999997</v>
      </c>
      <c r="AF29" s="241"/>
      <c r="AG29" s="28">
        <f>IFERROR(IF(AND(V26="Impacto",V27="Impacto",V28="Impacto",V29="Impacto"),(AG28-(+AG28*Y29)),IF(V29="Impacto",(O26-(+O26*Y29)),IF(V29="Probabilidad",AG28,""))),"")</f>
        <v>0.6</v>
      </c>
      <c r="AH29" s="223"/>
      <c r="AI29" s="225"/>
      <c r="AJ29" s="29"/>
      <c r="AK29" s="64"/>
      <c r="AL29" s="58"/>
      <c r="AM29" s="64"/>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7"/>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8"/>
        <v/>
      </c>
      <c r="AD30" s="241"/>
      <c r="AE30" s="26" t="str">
        <f>+AC30</f>
        <v/>
      </c>
      <c r="AF30" s="241"/>
      <c r="AG30" s="28" t="str">
        <f>IFERROR(IF(AND(V25="Impacto",V26="Impacto",V27="Impacto",V28="Impacto",V30="Impacto"),(AG28-(+AG28*Y30)),IF(V30="Impacto",(O25-(+O25*Y30)),IF(V30="Probabilidad",AG28,""))),"")</f>
        <v/>
      </c>
      <c r="AH30" s="223"/>
      <c r="AI30" s="225"/>
      <c r="AJ30" s="29"/>
      <c r="AK30" s="64"/>
      <c r="AL30" s="58"/>
      <c r="AM30" s="64"/>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7"/>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8"/>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c r="B32" s="210"/>
      <c r="C32" s="213"/>
      <c r="D32" s="215"/>
      <c r="E32" s="215"/>
      <c r="F32" s="215"/>
      <c r="G32" s="232"/>
      <c r="H32" s="215"/>
      <c r="I32" s="227"/>
      <c r="J32" s="235"/>
      <c r="K32" s="237"/>
      <c r="L32" s="221"/>
      <c r="M32" s="221"/>
      <c r="N32" s="235"/>
      <c r="O32" s="237"/>
      <c r="P32" s="239"/>
      <c r="Q32" s="64"/>
      <c r="R32" s="64"/>
      <c r="S32" s="64"/>
      <c r="T32" s="64"/>
      <c r="U32" s="65" t="str">
        <f t="shared" si="17"/>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 t="shared" si="18"/>
        <v/>
      </c>
      <c r="AD32" s="241"/>
      <c r="AE32" s="26" t="str">
        <f>+AC32</f>
        <v/>
      </c>
      <c r="AF32" s="241"/>
      <c r="AG32" s="28" t="str">
        <f>IFERROR(IF(AND(V26="Impacto",V27="Impacto",V28="Impacto",V29="Impacto",V32="Impacto"),(AG29-(+AG29*Y32)),IF(V32="Impacto",(O26-(+O26*Y32)),IF(V32="Probabilidad",AG29,""))),"")</f>
        <v/>
      </c>
      <c r="AH32" s="223"/>
      <c r="AI32" s="225"/>
      <c r="AJ32" s="29"/>
      <c r="AK32" s="64"/>
      <c r="AL32" s="58"/>
      <c r="AM32" s="64"/>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t="s">
        <v>86</v>
      </c>
      <c r="B33" s="210"/>
      <c r="C33" s="213" t="s">
        <v>95</v>
      </c>
      <c r="D33" s="215" t="s">
        <v>109</v>
      </c>
      <c r="E33" s="215" t="s">
        <v>307</v>
      </c>
      <c r="F33" s="215" t="s">
        <v>114</v>
      </c>
      <c r="G33" s="232" t="str">
        <f t="shared" ref="G33" si="21">+CONCATENATE(D33," ",E33," ",F33)</f>
        <v>Posibilidad de Afectación Reputacional y Económica por prescribir las obligaciones de las pólizas del parque automotor de la Fuerza, debido a falencias en el seguimiento y control de planes, procesos, procedimientos, instructivos y  metodologías para las reclamaciones por siniestros.</v>
      </c>
      <c r="H33" s="215" t="s">
        <v>103</v>
      </c>
      <c r="I33" s="227">
        <f>'[3]Análisis causa - frecuencia'!C196</f>
        <v>174</v>
      </c>
      <c r="J33" s="235" t="str">
        <f>IF(I33&lt;=0,"",IF(I33&lt;=3,"Muy Baja",IF(I33&lt;=34,"Baja",IF(I33&lt;=600,"Media",IF(I33&lt;=6000,"Alta","Muy Alta")))))</f>
        <v>Media</v>
      </c>
      <c r="K33" s="237">
        <f>IF(J33="","",IF(J33="Muy Baja",0.2,IF(J33="Baja",0.4,IF(J33="Media",0.6,IF(J33="Alta",0.8,IF(J33="Muy Alta",1,))))))</f>
        <v>0.6</v>
      </c>
      <c r="L33" s="221" t="s">
        <v>92</v>
      </c>
      <c r="M33" s="221" t="str">
        <f>IF(NOT(ISERROR(MATCH(L33,'[3]Tabla Impacto'!$B$221:$B$223,0))),'[3]Tabla Impacto'!$F$223,L33)</f>
        <v xml:space="preserve">     El riesgo afecta la imagen de la entidad con algunos usuarios de relevancia frente al logro de los objetivos</v>
      </c>
      <c r="N33" s="235" t="str">
        <f>IF(OR(M33='[3]Tabla Impacto'!$C$11,M33='[3]Tabla Impacto'!$D$11),"Leve",IF(OR(M33='[3]Tabla Impacto'!$C$12,M33='[3]Tabla Impacto'!$D$12),"Menor",IF(OR(M33='[3]Tabla Impacto'!$C$13,M33='[3]Tabla Impacto'!$D$13),"Moderado",IF(OR(M33='[3]Tabla Impacto'!$C$14,M33='[3]Tabla Impacto'!$D$14),"Mayor",IF(OR(M33='[3]Tabla Impacto'!$C$15,M33='[3]Tabla Impacto'!$D$15),"Catastrófico","")))))</f>
        <v>Moderado</v>
      </c>
      <c r="O33" s="237">
        <f>IF(N33="","",IF(N33="Leve",0.2,IF(N33="Menor",0.4,IF(N33="Moderado",0.6,IF(N33="Mayor",0.8,IF(N33="Catastrófico",1,))))))</f>
        <v>0.6</v>
      </c>
      <c r="P33" s="239" t="str">
        <f>IF(OR(AND(J33="Muy Baja",N33="Leve"),AND(J33="Muy Baja",N33="Menor"),AND(J33="Baja",N33="Leve")),"Bajo",IF(OR(AND(J33="Muy baja",N33="Moderado"),AND(J33="Baja",N33="Menor"),AND(J33="Baja",N33="Moderado"),AND(J33="Media",N33="Leve"),AND(J33="Media",N33="Menor"),AND(J33="Media",N33="Moderado"),AND(J33="Alta",N33="Leve"),AND(J33="Alta",N33="Menor")),"Moderado",IF(OR(AND(J33="Muy Baja",N33="Mayor"),AND(J33="Baja",N33="Mayor"),AND(J33="Media",N33="Mayor"),AND(J33="Alta",N33="Moderado"),AND(J33="Alta",N33="Mayor"),AND(J33="Muy Alta",N33="Leve"),AND(J33="Muy Alta",N33="Menor"),AND(J33="Muy Alta",N33="Moderado"),AND(J33="Muy Alta",N33="Mayor")),"Alto",IF(OR(AND(J33="Muy Baja",N33="Catastrófico"),AND(J33="Baja",N33="Catastrófico"),AND(J33="Media",N33="Catastrófico"),AND(J33="Alta",N33="Catastrófico"),AND(J33="Muy Alta",N33="Catastrófico")),"Extremo",""))))</f>
        <v>Moderado</v>
      </c>
      <c r="Q33" s="64">
        <v>1</v>
      </c>
      <c r="R33" s="58" t="s">
        <v>780</v>
      </c>
      <c r="S33" s="58" t="s">
        <v>308</v>
      </c>
      <c r="T33" s="58" t="s">
        <v>798</v>
      </c>
      <c r="U33" s="65" t="str">
        <f>+CONCATENATE(R33," ",S33," ",T33)</f>
        <v>El Director de Sistemas de Información Logística a través del área de inventarios, verifica mensualmente el cumplimiento de la  Directiva Permanente Operaciones Logísticas N 00000162 2019 Anexo “E" capitulo SEGUROS con el fin de controlar que se estén realizando los tramites de reclamación ante aseguradora de manera oportuna, en caso de no realizar la verificación se deberá pedir reporte al área de Inventarios de transportes la relación de reclamaciones por parte de las Unidades,  dejando como evidencia los oficios dirigidos a la aseguradora.</v>
      </c>
      <c r="V33" s="25" t="str">
        <f t="shared" si="1"/>
        <v>Probabilidad</v>
      </c>
      <c r="W33" s="62" t="s">
        <v>75</v>
      </c>
      <c r="X33" s="62" t="s">
        <v>76</v>
      </c>
      <c r="Y33" s="26" t="str">
        <f>IF(AND(W33="Preventivo",X33="Automático"),"50%",IF(AND(W33="Preventivo",X33="Manual"),"40%",IF(AND(W33="Detectivo",X33="Automático"),"40%",IF(AND(W33="Detectivo",X33="Manual"),"30%",IF(AND(W33="Correctivo",X33="Automático"),"35%",IF(AND(W33="Correctivo",X33="Manual"),"25%",""))))))</f>
        <v>40%</v>
      </c>
      <c r="Z33" s="62" t="s">
        <v>77</v>
      </c>
      <c r="AA33" s="62" t="s">
        <v>78</v>
      </c>
      <c r="AB33" s="62" t="s">
        <v>79</v>
      </c>
      <c r="AC33" s="27">
        <f>IFERROR(IF(V33="Probabilidad",(K33-(+K33*Y33)),IF(V33="Impacto",K33,"")),"")</f>
        <v>0.36</v>
      </c>
      <c r="AD33" s="241" t="str">
        <f>IFERROR(LOOKUP(LOOKUP(2,1/(AC33:AC39&lt;&gt;""),AC33:AC39),'[3]Opciones Tratamiento'!$I$2:$I$6,'[3]Opciones Tratamiento'!$J$2:$J$6),"")</f>
        <v>Muy Baja</v>
      </c>
      <c r="AE33" s="26">
        <f>+AC33</f>
        <v>0.36</v>
      </c>
      <c r="AF33" s="241" t="str">
        <f>IFERROR(LOOKUP(LOOKUP(2,1/(AG33:AG39&lt;&gt;""),AG33:AG39),'[3]Opciones Tratamiento'!L2:M6),"")</f>
        <v>Moderado</v>
      </c>
      <c r="AG33" s="28">
        <f>IFERROR(IF(V33="Impacto",(O33-(+O33*Y33)),IF(V33="Probabilidad",O33,"")),"")</f>
        <v>0.6</v>
      </c>
      <c r="AH33" s="223" t="str">
        <f>IFERROR(IF(OR(AND(AD33="Muy Baja",AF33="Leve"),AND(AD33="Muy Baja",AF33="Menor"),AND(AD33="Baja",AF33="Leve")),"Bajo",IF(OR(AND(AD33="Muy baja",AF33="Moderado"),AND(AD33="Baja",AF33="Menor"),AND(AD33="Baja",AF33="Moderado"),AND(AD33="Media",AF33="Leve"),AND(AD33="Media",AF33="Menor"),AND(AD33="Media",AF33="Moderado"),AND(AD33="Alta",AF33="Leve"),AND(AD33="Alta",AF33="Menor")),"Moderado",IF(OR(AND(AD33="Muy Baja",AF33="Mayor"),AND(AD33="Baja",AF33="Mayor"),AND(AD33="Media",AF33="Mayor"),AND(AD33="Alta",AF33="Moderado"),AND(AD33="Alta",AF33="Mayor"),AND(AD33="Muy Alta",AF33="Leve"),AND(AD33="Muy Alta",AF33="Menor"),AND(AD33="Muy Alta",AF33="Moderado"),AND(AD33="Muy Alta",AF33="Mayor")),"Alto",IF(OR(AND(AD33="Muy Baja",AF33="Catastrófico"),AND(AD33="Baja",AF33="Catastrófico"),AND(AD33="Media",AF33="Catastrófico"),AND(AD33="Alta",AF33="Catastrófico"),AND(AD33="Muy Alta",AF33="Catastrófico")),"Extremo","")))),"")</f>
        <v>Moderado</v>
      </c>
      <c r="AI33" s="225" t="s">
        <v>93</v>
      </c>
      <c r="AJ33" s="29"/>
      <c r="AK33" s="64"/>
      <c r="AL33" s="58"/>
      <c r="AM33" s="64"/>
      <c r="AN33" s="29"/>
      <c r="AO33" s="227" t="s">
        <v>81</v>
      </c>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v>2</v>
      </c>
      <c r="R34" s="58" t="s">
        <v>780</v>
      </c>
      <c r="S34" s="58" t="s">
        <v>309</v>
      </c>
      <c r="T34" s="58" t="s">
        <v>799</v>
      </c>
      <c r="U34" s="65" t="str">
        <f>+CONCATENATE(R34," ",S34," ",T34)</f>
        <v>El Director de Sistemas de Información Logística a través del área de inventarios,  verifica anualmente la proyección presupuestal para adquisición de las Pólizas de seguros, dando cumplimiento de la  Directiva Permanente Operaciones Logísticas N 00000162 2019 Anexo “E" capitulo SEGUROS literal  "F" con el propósito de coordinar con el MDN la asignación de partidas, suministrando información vigente actualizada en el SAP del parque automotor de la fuerza a asegurar, en caso de no hacer la verificación de la  proyección, se deberá informar y justificar por el incumplimiento,  dejando como evidencia las formato  y soporte correo institucional.</v>
      </c>
      <c r="V34" s="25" t="str">
        <f t="shared" si="1"/>
        <v>Probabilidad</v>
      </c>
      <c r="W34" s="62" t="s">
        <v>75</v>
      </c>
      <c r="X34" s="62" t="s">
        <v>76</v>
      </c>
      <c r="Y34" s="26" t="str">
        <f t="shared" ref="Y34" si="22">IF(AND(W34="Preventivo",X34="Automático"),"50%",IF(AND(W34="Preventivo",X34="Manual"),"40%",IF(AND(W34="Detectivo",X34="Automático"),"40%",IF(AND(W34="Detectivo",X34="Manual"),"30%",IF(AND(W34="Correctivo",X34="Automático"),"35%",IF(AND(W34="Correctivo",X34="Manual"),"25%",""))))))</f>
        <v>40%</v>
      </c>
      <c r="Z34" s="62" t="s">
        <v>77</v>
      </c>
      <c r="AA34" s="62" t="s">
        <v>78</v>
      </c>
      <c r="AB34" s="62" t="s">
        <v>79</v>
      </c>
      <c r="AC34" s="27">
        <f>IFERROR(IF(AND(V33="Probabilidad",V34="Probabilidad"),(AE33-(+AE33*Y34)),IF(V34="Probabilidad",(K33-(+K33*Y34)),IF(V34="Impacto",AE33,""))),"")</f>
        <v>0.216</v>
      </c>
      <c r="AD34" s="241"/>
      <c r="AE34" s="26">
        <f t="shared" ref="AE34" si="23">+AC34</f>
        <v>0.216</v>
      </c>
      <c r="AF34" s="241"/>
      <c r="AG34" s="28">
        <f>IFERROR(IF(AND(V33="Impacto",V34="Impacto"),(AG33-(+AG33*Y34)),IF(V34="Impacto",(O33-(+O33*Y34)),IF(V34="Probabilidad",AG33,""))),"")</f>
        <v>0.6</v>
      </c>
      <c r="AH34" s="223"/>
      <c r="AI34" s="225"/>
      <c r="AJ34" s="29"/>
      <c r="AK34" s="64"/>
      <c r="AL34" s="58"/>
      <c r="AM34" s="64"/>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v>3</v>
      </c>
      <c r="R35" s="58" t="s">
        <v>780</v>
      </c>
      <c r="S35" s="58" t="s">
        <v>310</v>
      </c>
      <c r="T35" s="58" t="s">
        <v>800</v>
      </c>
      <c r="U35" s="65" t="str">
        <f t="shared" ref="U35:U39" si="24">+CONCATENATE(R35," ",S35," ",T35)</f>
        <v>El Director de Sistemas de Información Logística a través del área de inventarios, verifica semestralmente la restitución o reparación de automotor  en cumplimiento de lo establecido en el Manual de procedimientos  Administrativos y Contables para el manejo de Bienes del Ministerio de Defensa Nacional, con el fin de lograr que éstas restituyan los bienes de las mismas o superiores características conforme a procedimientos vigentes, en caso de no hacer la verificación, deberá buscar de manera prioritaria realizarla, entendiendo la importancia fiscal del bien,
Dejando como evidencia las respectivas actas.</v>
      </c>
      <c r="V35" s="25" t="str">
        <f t="shared" si="1"/>
        <v>Probabilidad</v>
      </c>
      <c r="W35" s="62" t="s">
        <v>75</v>
      </c>
      <c r="X35" s="62" t="s">
        <v>76</v>
      </c>
      <c r="Y35" s="26" t="str">
        <f>IF(AND(W35="Preventivo",X35="Automático"),"50%",IF(AND(W35="Preventivo",X35="Manual"),"40%",IF(AND(W35="Detectivo",X35="Automático"),"40%",IF(AND(W35="Detectivo",X35="Manual"),"30%",IF(AND(W35="Correctivo",X35="Automático"),"35%",IF(AND(W35="Correctivo",X35="Manual"),"25%",""))))))</f>
        <v>40%</v>
      </c>
      <c r="Z35" s="62" t="s">
        <v>77</v>
      </c>
      <c r="AA35" s="62" t="s">
        <v>78</v>
      </c>
      <c r="AB35" s="62" t="s">
        <v>79</v>
      </c>
      <c r="AC35" s="27">
        <f t="shared" ref="AC35:AC39" si="25">IFERROR(IF(AND(V34="Probabilidad",V35="Probabilidad"),(AE34-(+AE34*Y35)),IF(V35="Probabilidad",(K34-(+K34*Y35)),IF(V35="Impacto",AE34,""))),"")</f>
        <v>0.12959999999999999</v>
      </c>
      <c r="AD35" s="241"/>
      <c r="AE35" s="26">
        <f>+AC35</f>
        <v>0.12959999999999999</v>
      </c>
      <c r="AF35" s="241"/>
      <c r="AG35" s="28">
        <f>IFERROR(IF(AND(V33="Impacto",V34="Impacto",V35="Impacto"),(AG34-(+AG34*Y35)),IF(V35="Impacto",(O33-(+O33*Y35)),IF(V35="Probabilidad",AG34,""))),"")</f>
        <v>0.6</v>
      </c>
      <c r="AH35" s="223"/>
      <c r="AI35" s="225"/>
      <c r="AJ35" s="29"/>
      <c r="AK35" s="64"/>
      <c r="AL35" s="58"/>
      <c r="AM35" s="64"/>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4"/>
        <v xml:space="preserve">  </v>
      </c>
      <c r="V36" s="25" t="str">
        <f t="shared" si="1"/>
        <v/>
      </c>
      <c r="W36" s="62"/>
      <c r="X36" s="62"/>
      <c r="Y36" s="26" t="str">
        <f t="shared" ref="Y36" si="26">IF(AND(W36="Preventivo",X36="Automático"),"50%",IF(AND(W36="Preventivo",X36="Manual"),"40%",IF(AND(W36="Detectivo",X36="Automático"),"40%",IF(AND(W36="Detectivo",X36="Manual"),"30%",IF(AND(W36="Correctivo",X36="Automático"),"35%",IF(AND(W36="Correctivo",X36="Manual"),"25%",""))))))</f>
        <v/>
      </c>
      <c r="Z36" s="62"/>
      <c r="AA36" s="62"/>
      <c r="AB36" s="62"/>
      <c r="AC36" s="27" t="str">
        <f t="shared" si="25"/>
        <v/>
      </c>
      <c r="AD36" s="241"/>
      <c r="AE36" s="26" t="str">
        <f t="shared" ref="AE36" si="27">+AC36</f>
        <v/>
      </c>
      <c r="AF36" s="241"/>
      <c r="AG36" s="28" t="str">
        <f>IFERROR(IF(AND(V33="Impacto",V34="Impacto",V35="Impacto",V36="Impacto"),(AG35-(+AG35*Y36)),IF(V36="Impacto",(O33-(+O33*Y36)),IF(V36="Probabilidad",AG35,""))),"")</f>
        <v/>
      </c>
      <c r="AH36" s="223"/>
      <c r="AI36" s="225"/>
      <c r="AJ36" s="29"/>
      <c r="AK36" s="64"/>
      <c r="AL36" s="58"/>
      <c r="AM36" s="64"/>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4"/>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5"/>
        <v/>
      </c>
      <c r="AD37" s="241"/>
      <c r="AE37" s="26" t="str">
        <f>+AC37</f>
        <v/>
      </c>
      <c r="AF37" s="241"/>
      <c r="AG37" s="28" t="str">
        <f>IFERROR(IF(AND(V32="Impacto",V33="Impacto",V34="Impacto",V35="Impacto",V37="Impacto"),(AG35-(+AG35*Y37)),IF(V37="Impacto",(O32-(+O32*Y37)),IF(V37="Probabilidad",AG35,""))),"")</f>
        <v/>
      </c>
      <c r="AH37" s="223"/>
      <c r="AI37" s="225"/>
      <c r="AJ37" s="29"/>
      <c r="AK37" s="64"/>
      <c r="AL37" s="58"/>
      <c r="AM37" s="64"/>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4"/>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5"/>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c r="B39" s="210"/>
      <c r="C39" s="213"/>
      <c r="D39" s="215"/>
      <c r="E39" s="215"/>
      <c r="F39" s="215"/>
      <c r="G39" s="232"/>
      <c r="H39" s="215"/>
      <c r="I39" s="227"/>
      <c r="J39" s="235"/>
      <c r="K39" s="237"/>
      <c r="L39" s="221"/>
      <c r="M39" s="221"/>
      <c r="N39" s="235"/>
      <c r="O39" s="237"/>
      <c r="P39" s="239"/>
      <c r="Q39" s="64"/>
      <c r="R39" s="64"/>
      <c r="S39" s="64"/>
      <c r="T39" s="64"/>
      <c r="U39" s="65" t="str">
        <f t="shared" si="24"/>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 t="shared" si="25"/>
        <v/>
      </c>
      <c r="AD39" s="241"/>
      <c r="AE39" s="26" t="str">
        <f>+AC39</f>
        <v/>
      </c>
      <c r="AF39" s="241"/>
      <c r="AG39" s="28" t="str">
        <f>IFERROR(IF(AND(V33="Impacto",V34="Impacto",V35="Impacto",V36="Impacto",V39="Impacto"),(AG36-(+AG36*Y39)),IF(V39="Impacto",(O33-(+O33*Y39)),IF(V39="Probabilidad",AG36,""))),"")</f>
        <v/>
      </c>
      <c r="AH39" s="223"/>
      <c r="AI39" s="225"/>
      <c r="AJ39" s="29"/>
      <c r="AK39" s="64"/>
      <c r="AL39" s="58"/>
      <c r="AM39" s="64"/>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t="s">
        <v>87</v>
      </c>
      <c r="B40" s="210"/>
      <c r="C40" s="213" t="s">
        <v>95</v>
      </c>
      <c r="D40" s="215" t="s">
        <v>71</v>
      </c>
      <c r="E40" s="215" t="s">
        <v>108</v>
      </c>
      <c r="F40" s="215" t="s">
        <v>311</v>
      </c>
      <c r="G40" s="232" t="str">
        <f t="shared" ref="G40" si="28">+CONCATENATE(D40," ",E40," ",F40)</f>
        <v>Posibilidad de Afectación Reputacional por las fallas en la identificación de las necesidades para la creación de las especificaciones técnicas de un bien o servicio  a la inadecuada o no aplicación del procedimiento vigente para el subsistema Logístico.</v>
      </c>
      <c r="H40" s="215" t="s">
        <v>103</v>
      </c>
      <c r="I40" s="227">
        <f>'[3]Análisis causa - frecuencia'!C237</f>
        <v>12</v>
      </c>
      <c r="J40" s="235" t="str">
        <f>IF(I40&lt;=0,"",IF(I40&lt;=3,"Muy Baja",IF(I40&lt;=34,"Baja",IF(I40&lt;=600,"Media",IF(I40&lt;=6000,"Alta","Muy Alta")))))</f>
        <v>Baja</v>
      </c>
      <c r="K40" s="237">
        <f>IF(J40="","",IF(J40="Muy Baja",0.2,IF(J40="Baja",0.4,IF(J40="Media",0.6,IF(J40="Alta",0.8,IF(J40="Muy Alta",1,))))))</f>
        <v>0.4</v>
      </c>
      <c r="L40" s="221" t="s">
        <v>801</v>
      </c>
      <c r="M40" s="221" t="str">
        <f>IF(NOT(ISERROR(MATCH(L40,'[3]Tabla Impacto'!$B$221:$B$223,0))),'[3]Tabla Impacto'!$F$223,L40)</f>
        <v xml:space="preserve">     El riesgo afecta la imagen de la entidad internamente, de conocimiento general, nivel interno, de junta directiva y accionistas y/o de proveedores</v>
      </c>
      <c r="N40" s="235" t="str">
        <f>IF(OR(M40='[3]Tabla Impacto'!$C$11,M40='[3]Tabla Impacto'!$D$11),"Leve",IF(OR(M40='[3]Tabla Impacto'!$C$12,M40='[3]Tabla Impacto'!$D$12),"Menor",IF(OR(M40='[3]Tabla Impacto'!$C$13,M40='[3]Tabla Impacto'!$D$13),"Moderado",IF(OR(M40='[3]Tabla Impacto'!$C$14,M40='[3]Tabla Impacto'!$D$14),"Mayor",IF(OR(M40='[3]Tabla Impacto'!$C$15,M40='[3]Tabla Impacto'!$D$15),"Catastrófico","")))))</f>
        <v/>
      </c>
      <c r="O40" s="237" t="str">
        <f>IF(N40="","",IF(N40="Leve",0.2,IF(N40="Menor",0.4,IF(N40="Moderado",0.6,IF(N40="Mayor",0.8,IF(N40="Catastrófico",1,))))))</f>
        <v/>
      </c>
      <c r="P40" s="239" t="str">
        <f>IF(OR(AND(J40="Muy Baja",N40="Leve"),AND(J40="Muy Baja",N40="Menor"),AND(J40="Baja",N40="Leve")),"Bajo",IF(OR(AND(J40="Muy baja",N40="Moderado"),AND(J40="Baja",N40="Menor"),AND(J40="Baja",N40="Moderado"),AND(J40="Media",N40="Leve"),AND(J40="Media",N40="Menor"),AND(J40="Media",N40="Moderado"),AND(J40="Alta",N40="Leve"),AND(J40="Alta",N40="Menor")),"Moderado",IF(OR(AND(J40="Muy Baja",N40="Mayor"),AND(J40="Baja",N40="Mayor"),AND(J40="Media",N40="Mayor"),AND(J40="Alta",N40="Moderado"),AND(J40="Alta",N40="Mayor"),AND(J40="Muy Alta",N40="Leve"),AND(J40="Muy Alta",N40="Menor"),AND(J40="Muy Alta",N40="Moderado"),AND(J40="Muy Alta",N40="Mayor")),"Alto",IF(OR(AND(J40="Muy Baja",N40="Catastrófico"),AND(J40="Baja",N40="Catastrófico"),AND(J40="Media",N40="Catastrófico"),AND(J40="Alta",N40="Catastrófico"),AND(J40="Muy Alta",N40="Catastrófico")),"Extremo",""))))</f>
        <v/>
      </c>
      <c r="Q40" s="64">
        <v>1</v>
      </c>
      <c r="R40" s="58" t="s">
        <v>312</v>
      </c>
      <c r="S40" s="58" t="s">
        <v>802</v>
      </c>
      <c r="T40" s="58" t="s">
        <v>805</v>
      </c>
      <c r="U40" s="65" t="str">
        <f>+CONCATENATE(R40," ",S40," ",T40)</f>
        <v>El Director de Estructuración Técnica  verifica trimestralmente el cumplimiento de las directrices emitidas en el procedimiento JEMPP-CEDE4-348, elaboración y/o actualización de las Especificaciones Técnicas versión vigente, con la trazabilidad de la información documentada,  con el fin de determinar que se haya cumplido todo el procedimiento de la elaboración de la especificación técnica con sus respectivos soportes cuando se presente necesidades, en caso de realizar la verificación, se deberá justificar por escrito el incumplimiento, dejando como evidencia actas, informes, oficios, bases de datos y/o correos electrónicos institucionales.</v>
      </c>
      <c r="V40" s="25" t="str">
        <f t="shared" si="1"/>
        <v>Probabilidad</v>
      </c>
      <c r="W40" s="62" t="s">
        <v>75</v>
      </c>
      <c r="X40" s="62" t="s">
        <v>76</v>
      </c>
      <c r="Y40" s="26" t="str">
        <f>IF(AND(W40="Preventivo",X40="Automático"),"50%",IF(AND(W40="Preventivo",X40="Manual"),"40%",IF(AND(W40="Detectivo",X40="Automático"),"40%",IF(AND(W40="Detectivo",X40="Manual"),"30%",IF(AND(W40="Correctivo",X40="Automático"),"35%",IF(AND(W40="Correctivo",X40="Manual"),"25%",""))))))</f>
        <v>40%</v>
      </c>
      <c r="Z40" s="62" t="s">
        <v>77</v>
      </c>
      <c r="AA40" s="62" t="s">
        <v>78</v>
      </c>
      <c r="AB40" s="62" t="s">
        <v>79</v>
      </c>
      <c r="AC40" s="27">
        <f>IFERROR(IF(V40="Probabilidad",(K40-(+K40*Y40)),IF(V40="Impacto",K40,"")),"")</f>
        <v>0.24</v>
      </c>
      <c r="AD40" s="241" t="str">
        <f>IFERROR(LOOKUP(LOOKUP(2,1/(AC40:AC46&lt;&gt;""),AC40:AC46),'[3]Opciones Tratamiento'!$I$2:$I$6,'[3]Opciones Tratamiento'!$J$2:$J$6),"")</f>
        <v>Muy Baja</v>
      </c>
      <c r="AE40" s="26">
        <f>+AC40</f>
        <v>0.24</v>
      </c>
      <c r="AF40" s="241" t="str">
        <f>IFERROR(LOOKUP(LOOKUP(2,1/(AG40:AG46&lt;&gt;""),AG40:AG46),'[3]Opciones Tratamiento'!L2:M6),"")</f>
        <v/>
      </c>
      <c r="AG40" s="28" t="str">
        <f>IFERROR(IF(V40="Impacto",(O40-(+O40*Y40)),IF(V40="Probabilidad",O40,"")),"")</f>
        <v/>
      </c>
      <c r="AH40" s="223" t="str">
        <f>IFERROR(IF(OR(AND(AD40="Muy Baja",AF40="Leve"),AND(AD40="Muy Baja",AF40="Menor"),AND(AD40="Baja",AF40="Leve")),"Bajo",IF(OR(AND(AD40="Muy baja",AF40="Moderado"),AND(AD40="Baja",AF40="Menor"),AND(AD40="Baja",AF40="Moderado"),AND(AD40="Media",AF40="Leve"),AND(AD40="Media",AF40="Menor"),AND(AD40="Media",AF40="Moderado"),AND(AD40="Alta",AF40="Leve"),AND(AD40="Alta",AF40="Menor")),"Moderado",IF(OR(AND(AD40="Muy Baja",AF40="Mayor"),AND(AD40="Baja",AF40="Mayor"),AND(AD40="Media",AF40="Mayor"),AND(AD40="Alta",AF40="Moderado"),AND(AD40="Alta",AF40="Mayor"),AND(AD40="Muy Alta",AF40="Leve"),AND(AD40="Muy Alta",AF40="Menor"),AND(AD40="Muy Alta",AF40="Moderado"),AND(AD40="Muy Alta",AF40="Mayor")),"Alto",IF(OR(AND(AD40="Muy Baja",AF40="Catastrófico"),AND(AD40="Baja",AF40="Catastrófico"),AND(AD40="Media",AF40="Catastrófico"),AND(AD40="Alta",AF40="Catastrófico"),AND(AD40="Muy Alta",AF40="Catastrófico")),"Extremo","")))),"")</f>
        <v/>
      </c>
      <c r="AI40" s="225" t="s">
        <v>80</v>
      </c>
      <c r="AJ40" s="29"/>
      <c r="AK40" s="64"/>
      <c r="AL40" s="58"/>
      <c r="AM40" s="64"/>
      <c r="AN40" s="29"/>
      <c r="AO40" s="227" t="s">
        <v>81</v>
      </c>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v>2</v>
      </c>
      <c r="R41" s="58" t="s">
        <v>312</v>
      </c>
      <c r="S41" s="58" t="s">
        <v>803</v>
      </c>
      <c r="T41" s="58" t="s">
        <v>804</v>
      </c>
      <c r="U41" s="65" t="str">
        <f>+CONCATENATE(R41," ",S41," ",T41)</f>
        <v>El Director de Estructuración Técnica verifica semestralmente  la revisión del formato relacionado con la elaboración de especificaciones técnicas de acuerdo con la Directiva de planeamiento logístico N°0000050/2021 Anexo "E" con el fin de que se atiendan las observaciones o recomendaciones en el al formato vigente cuando se presenten,  en caso de no realizar la revisión al no contar observaciones o recomendaciones, se deberá generar ratificación del uso del mismo, dejando como evidencia informe de la revisión del formato.</v>
      </c>
      <c r="V41" s="25" t="str">
        <f t="shared" si="1"/>
        <v>Probabilidad</v>
      </c>
      <c r="W41" s="62" t="s">
        <v>75</v>
      </c>
      <c r="X41" s="62" t="s">
        <v>76</v>
      </c>
      <c r="Y41" s="26" t="str">
        <f t="shared" ref="Y41" si="29">IF(AND(W41="Preventivo",X41="Automático"),"50%",IF(AND(W41="Preventivo",X41="Manual"),"40%",IF(AND(W41="Detectivo",X41="Automático"),"40%",IF(AND(W41="Detectivo",X41="Manual"),"30%",IF(AND(W41="Correctivo",X41="Automático"),"35%",IF(AND(W41="Correctivo",X41="Manual"),"25%",""))))))</f>
        <v>40%</v>
      </c>
      <c r="Z41" s="62" t="s">
        <v>77</v>
      </c>
      <c r="AA41" s="62" t="s">
        <v>78</v>
      </c>
      <c r="AB41" s="62" t="s">
        <v>79</v>
      </c>
      <c r="AC41" s="27">
        <f>IFERROR(IF(AND(V40="Probabilidad",V41="Probabilidad"),(AE40-(+AE40*Y41)),IF(V41="Probabilidad",(K40-(+K40*Y41)),IF(V41="Impacto",AE40,""))),"")</f>
        <v>0.14399999999999999</v>
      </c>
      <c r="AD41" s="241"/>
      <c r="AE41" s="26">
        <f t="shared" ref="AE41" si="30">+AC41</f>
        <v>0.14399999999999999</v>
      </c>
      <c r="AF41" s="241"/>
      <c r="AG41" s="28" t="str">
        <f>IFERROR(IF(AND(V40="Impacto",V41="Impacto"),(AG40-(+AG40*Y41)),IF(V41="Impacto",(O40-(+O40*Y41)),IF(V41="Probabilidad",AG40,""))),"")</f>
        <v/>
      </c>
      <c r="AH41" s="223"/>
      <c r="AI41" s="225"/>
      <c r="AJ41" s="29"/>
      <c r="AK41" s="64"/>
      <c r="AL41" s="58"/>
      <c r="AM41" s="64"/>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v>3</v>
      </c>
      <c r="R42" s="58" t="s">
        <v>312</v>
      </c>
      <c r="S42" s="58" t="s">
        <v>313</v>
      </c>
      <c r="T42" s="58" t="s">
        <v>928</v>
      </c>
      <c r="U42" s="65" t="str">
        <f t="shared" ref="U42:U46" si="31">+CONCATENATE(R42," ",S42," ",T42)</f>
        <v>El Director de Estructuración Técnica verifica trimestralmente el cumplimiento y diligenciamiento adecuado en cuanto a la la utilización de formato vigente y aprobado para la elaboración y/o actualización de las Especificaciones Técnicas  de acuerdo con el  procedimiento P-JEMPP-CEDE4-348 vigente,  con el fin de no tener modificaciones o alteraciones que generen incumplimiento a la normatividad, en caso de no realizar la verificación del cumplimiento del uso correcto del formato, se deberá justificar la no realización de la actividad, dejando como evidencia el formato vigente y aprobado.</v>
      </c>
      <c r="V42" s="25" t="str">
        <f t="shared" si="1"/>
        <v>Probabilidad</v>
      </c>
      <c r="W42" s="62" t="s">
        <v>94</v>
      </c>
      <c r="X42" s="62" t="s">
        <v>76</v>
      </c>
      <c r="Y42" s="26" t="str">
        <f>IF(AND(W42="Preventivo",X42="Automático"),"50%",IF(AND(W42="Preventivo",X42="Manual"),"40%",IF(AND(W42="Detectivo",X42="Automático"),"40%",IF(AND(W42="Detectivo",X42="Manual"),"30%",IF(AND(W42="Correctivo",X42="Automático"),"35%",IF(AND(W42="Correctivo",X42="Manual"),"25%",""))))))</f>
        <v>30%</v>
      </c>
      <c r="Z42" s="62" t="s">
        <v>77</v>
      </c>
      <c r="AA42" s="62" t="s">
        <v>78</v>
      </c>
      <c r="AB42" s="62" t="s">
        <v>79</v>
      </c>
      <c r="AC42" s="27">
        <f t="shared" ref="AC42:AC46" si="32">IFERROR(IF(AND(V41="Probabilidad",V42="Probabilidad"),(AE41-(+AE41*Y42)),IF(V42="Probabilidad",(K41-(+K41*Y42)),IF(V42="Impacto",AE41,""))),"")</f>
        <v>0.1008</v>
      </c>
      <c r="AD42" s="241"/>
      <c r="AE42" s="26">
        <f>+AC42</f>
        <v>0.1008</v>
      </c>
      <c r="AF42" s="241"/>
      <c r="AG42" s="28" t="str">
        <f>IFERROR(IF(AND(V40="Impacto",V41="Impacto",V42="Impacto"),(AG41-(+AG41*Y42)),IF(V42="Impacto",(O40-(+O40*Y42)),IF(V42="Probabilidad",AG41,""))),"")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31"/>
        <v xml:space="preserve">  </v>
      </c>
      <c r="V43" s="25" t="str">
        <f t="shared" si="1"/>
        <v/>
      </c>
      <c r="W43" s="62"/>
      <c r="X43" s="62"/>
      <c r="Y43" s="26" t="str">
        <f t="shared" ref="Y43" si="33">IF(AND(W43="Preventivo",X43="Automático"),"50%",IF(AND(W43="Preventivo",X43="Manual"),"40%",IF(AND(W43="Detectivo",X43="Automático"),"40%",IF(AND(W43="Detectivo",X43="Manual"),"30%",IF(AND(W43="Correctivo",X43="Automático"),"35%",IF(AND(W43="Correctivo",X43="Manual"),"25%",""))))))</f>
        <v/>
      </c>
      <c r="Z43" s="62"/>
      <c r="AA43" s="62"/>
      <c r="AB43" s="62"/>
      <c r="AC43" s="27" t="str">
        <f t="shared" si="32"/>
        <v/>
      </c>
      <c r="AD43" s="241"/>
      <c r="AE43" s="26" t="str">
        <f t="shared" ref="AE43" si="34">+AC43</f>
        <v/>
      </c>
      <c r="AF43" s="241"/>
      <c r="AG43" s="28" t="str">
        <f>IFERROR(IF(AND(V40="Impacto",V41="Impacto",V42="Impacto",V43="Impacto"),(AG42-(+AG42*Y43)),IF(V43="Impacto",(O40-(+O40*Y43)),IF(V43="Probabilidad",AG42,""))),"")</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31"/>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32"/>
        <v/>
      </c>
      <c r="AD44" s="241"/>
      <c r="AE44" s="26" t="str">
        <f>+AC44</f>
        <v/>
      </c>
      <c r="AF44" s="241"/>
      <c r="AG44" s="28" t="str">
        <f>IFERROR(IF(AND(V39="Impacto",V40="Impacto",V41="Impacto",V42="Impacto",V44="Impacto"),(AG42-(+AG42*Y44)),IF(V44="Impacto",(O39-(+O39*Y44)),IF(V44="Probabilidad",AG42,""))),"")</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31"/>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32"/>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c r="B46" s="210"/>
      <c r="C46" s="213"/>
      <c r="D46" s="215"/>
      <c r="E46" s="215"/>
      <c r="F46" s="215"/>
      <c r="G46" s="232"/>
      <c r="H46" s="215"/>
      <c r="I46" s="227"/>
      <c r="J46" s="235"/>
      <c r="K46" s="237"/>
      <c r="L46" s="221"/>
      <c r="M46" s="221"/>
      <c r="N46" s="235"/>
      <c r="O46" s="237"/>
      <c r="P46" s="239"/>
      <c r="Q46" s="64"/>
      <c r="R46" s="64"/>
      <c r="S46" s="64"/>
      <c r="T46" s="64"/>
      <c r="U46" s="65" t="str">
        <f t="shared" si="31"/>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 t="shared" si="32"/>
        <v/>
      </c>
      <c r="AD46" s="241"/>
      <c r="AE46" s="26" t="str">
        <f>+AC46</f>
        <v/>
      </c>
      <c r="AF46" s="241"/>
      <c r="AG46" s="28" t="str">
        <f>IFERROR(IF(AND(V40="Impacto",V41="Impacto",V42="Impacto",V43="Impacto",V46="Impacto"),(AG43-(+AG43*Y46)),IF(V46="Impacto",(O40-(+O40*Y46)),IF(V46="Probabilidad",AG43,""))),"")</f>
        <v/>
      </c>
      <c r="AH46" s="223"/>
      <c r="AI46" s="225"/>
      <c r="AJ46" s="29"/>
      <c r="AK46" s="64"/>
      <c r="AL46" s="58"/>
      <c r="AM46" s="64"/>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t="s">
        <v>88</v>
      </c>
      <c r="B47" s="210"/>
      <c r="C47" s="213"/>
      <c r="D47" s="215"/>
      <c r="E47" s="215"/>
      <c r="F47" s="215"/>
      <c r="G47" s="232" t="str">
        <f t="shared" ref="G47" si="35">+CONCATENATE(D47," ",E47," ",F47)</f>
        <v xml:space="preserve">  </v>
      </c>
      <c r="H47" s="215"/>
      <c r="I47" s="227"/>
      <c r="J47" s="235" t="str">
        <f>IF(I47&lt;=0,"",IF(I47&lt;=3,"Muy Baja",IF(I47&lt;=34,"Baja",IF(I47&lt;=600,"Media",IF(I47&lt;=6000,"Alta","Muy Alta")))))</f>
        <v/>
      </c>
      <c r="K47" s="237" t="str">
        <f>IF(J47="","",IF(J47="Muy Baja",0.2,IF(J47="Baja",0.4,IF(J47="Media",0.6,IF(J47="Alta",0.8,IF(J47="Muy Alta",1,))))))</f>
        <v/>
      </c>
      <c r="L47" s="221"/>
      <c r="M47" s="221">
        <f>IF(NOT(ISERROR(MATCH(L47,'[3]Tabla Impacto'!$B$221:$B$223,0))),'[3]Tabla Impacto'!$F$223,L47)</f>
        <v>0</v>
      </c>
      <c r="N47" s="235" t="str">
        <f>IF(OR(M47='[3]Tabla Impacto'!$C$11,M47='[3]Tabla Impacto'!$D$11),"Leve",IF(OR(M47='[3]Tabla Impacto'!$C$12,M47='[3]Tabla Impacto'!$D$12),"Menor",IF(OR(M47='[3]Tabla Impacto'!$C$13,M47='[3]Tabla Impacto'!$D$13),"Moderado",IF(OR(M47='[3]Tabla Impacto'!$C$14,M47='[3]Tabla Impacto'!$D$14),"Mayor",IF(OR(M47='[3]Tabla Impacto'!$C$15,M47='[3]Tabla Impacto'!$D$15),"Catastrófico","")))))</f>
        <v/>
      </c>
      <c r="O47" s="237" t="str">
        <f>IF(N47="","",IF(N47="Leve",0.2,IF(N47="Menor",0.4,IF(N47="Moderado",0.6,IF(N47="Mayor",0.8,IF(N47="Catastrófico",1,))))))</f>
        <v/>
      </c>
      <c r="P47" s="239" t="str">
        <f>IF(OR(AND(J47="Muy Baja",N47="Leve"),AND(J47="Muy Baja",N47="Menor"),AND(J47="Baja",N47="Leve")),"Bajo",IF(OR(AND(J47="Muy baja",N47="Moderado"),AND(J47="Baja",N47="Menor"),AND(J47="Baja",N47="Moderado"),AND(J47="Media",N47="Leve"),AND(J47="Media",N47="Menor"),AND(J47="Media",N47="Moderado"),AND(J47="Alta",N47="Leve"),AND(J47="Alta",N47="Menor")),"Moderado",IF(OR(AND(J47="Muy Baja",N47="Mayor"),AND(J47="Baja",N47="Mayor"),AND(J47="Media",N47="Mayor"),AND(J47="Alta",N47="Moderado"),AND(J47="Alta",N47="Mayor"),AND(J47="Muy Alta",N47="Leve"),AND(J47="Muy Alta",N47="Menor"),AND(J47="Muy Alta",N47="Moderado"),AND(J47="Muy Alta",N47="Mayor")),"Alto",IF(OR(AND(J47="Muy Baja",N47="Catastrófico"),AND(J47="Baja",N47="Catastrófico"),AND(J47="Media",N47="Catastrófico"),AND(J47="Alta",N47="Catastrófico"),AND(J47="Muy Alta",N47="Catastrófico")),"Extremo",""))))</f>
        <v/>
      </c>
      <c r="Q47" s="64"/>
      <c r="R47" s="58"/>
      <c r="S47" s="64"/>
      <c r="T47" s="58"/>
      <c r="U47" s="65" t="str">
        <f>+CONCATENATE(R47," ",S47," ",T47)</f>
        <v xml:space="preserve">  </v>
      </c>
      <c r="V47" s="25" t="str">
        <f t="shared" si="1"/>
        <v/>
      </c>
      <c r="W47" s="62"/>
      <c r="X47" s="62"/>
      <c r="Y47" s="26" t="str">
        <f>IF(AND(W47="Preventivo",X47="Automático"),"50%",IF(AND(W47="Preventivo",X47="Manual"),"40%",IF(AND(W47="Detectivo",X47="Automático"),"40%",IF(AND(W47="Detectivo",X47="Manual"),"30%",IF(AND(W47="Correctivo",X47="Automático"),"35%",IF(AND(W47="Correctivo",X47="Manual"),"25%",""))))))</f>
        <v/>
      </c>
      <c r="Z47" s="62"/>
      <c r="AA47" s="62"/>
      <c r="AB47" s="62"/>
      <c r="AC47" s="27" t="str">
        <f>IFERROR(IF(V47="Probabilidad",(K47-(+K47*Y47)),IF(V47="Impacto",K47,"")),"")</f>
        <v/>
      </c>
      <c r="AD47" s="241" t="str">
        <f>IFERROR(LOOKUP(LOOKUP(2,1/(AC47:AC53&lt;&gt;""),AC47:AC53),'[3]Opciones Tratamiento'!$I$2:$I$6,'[3]Opciones Tratamiento'!$J$2:$J$6),"")</f>
        <v/>
      </c>
      <c r="AE47" s="26" t="str">
        <f>+AC47</f>
        <v/>
      </c>
      <c r="AF47" s="241" t="str">
        <f>IFERROR(LOOKUP(LOOKUP(2,1/(AG47:AG53&lt;&gt;""),AG47:AG53),'[3]Opciones Tratamiento'!L2:M6),"")</f>
        <v/>
      </c>
      <c r="AG47" s="28" t="str">
        <f>IFERROR(IF(V47="Impacto",(O47-(+O47*Y47)),IF(V47="Probabilidad",O47,"")),"")</f>
        <v/>
      </c>
      <c r="AH47" s="223" t="str">
        <f>IFERROR(IF(OR(AND(AD47="Muy Baja",AF47="Leve"),AND(AD47="Muy Baja",AF47="Menor"),AND(AD47="Baja",AF47="Leve")),"Bajo",IF(OR(AND(AD47="Muy baja",AF47="Moderado"),AND(AD47="Baja",AF47="Menor"),AND(AD47="Baja",AF47="Moderado"),AND(AD47="Media",AF47="Leve"),AND(AD47="Media",AF47="Menor"),AND(AD47="Media",AF47="Moderado"),AND(AD47="Alta",AF47="Leve"),AND(AD47="Alta",AF47="Menor")),"Moderado",IF(OR(AND(AD47="Muy Baja",AF47="Mayor"),AND(AD47="Baja",AF47="Mayor"),AND(AD47="Media",AF47="Mayor"),AND(AD47="Alta",AF47="Moderado"),AND(AD47="Alta",AF47="Mayor"),AND(AD47="Muy Alta",AF47="Leve"),AND(AD47="Muy Alta",AF47="Menor"),AND(AD47="Muy Alta",AF47="Moderado"),AND(AD47="Muy Alta",AF47="Mayor")),"Alto",IF(OR(AND(AD47="Muy Baja",AF47="Catastrófico"),AND(AD47="Baja",AF47="Catastrófico"),AND(AD47="Media",AF47="Catastrófico"),AND(AD47="Alta",AF47="Catastrófico"),AND(AD47="Muy Alta",AF47="Catastrófico")),"Extremo","")))),"")</f>
        <v/>
      </c>
      <c r="AI47" s="225"/>
      <c r="AJ47" s="29"/>
      <c r="AK47" s="64"/>
      <c r="AL47" s="58"/>
      <c r="AM47" s="64"/>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+CONCATENATE(R48," ",S48," ",T48)</f>
        <v xml:space="preserve">  </v>
      </c>
      <c r="V48" s="25" t="str">
        <f t="shared" si="1"/>
        <v/>
      </c>
      <c r="W48" s="62"/>
      <c r="X48" s="62"/>
      <c r="Y48" s="26" t="str">
        <f t="shared" ref="Y48" si="36">IF(AND(W48="Preventivo",X48="Automático"),"50%",IF(AND(W48="Preventivo",X48="Manual"),"40%",IF(AND(W48="Detectivo",X48="Automático"),"40%",IF(AND(W48="Detectivo",X48="Manual"),"30%",IF(AND(W48="Correctivo",X48="Automático"),"35%",IF(AND(W48="Correctivo",X48="Manual"),"25%",""))))))</f>
        <v/>
      </c>
      <c r="Z48" s="62"/>
      <c r="AA48" s="62"/>
      <c r="AB48" s="62"/>
      <c r="AC48" s="27" t="str">
        <f>IFERROR(IF(AND(V47="Probabilidad",V48="Probabilidad"),(AE47-(+AE47*Y48)),IF(V48="Probabilidad",(K47-(+K47*Y48)),IF(V48="Impacto",AE47,""))),"")</f>
        <v/>
      </c>
      <c r="AD48" s="241"/>
      <c r="AE48" s="26" t="str">
        <f t="shared" ref="AE48" si="37">+AC48</f>
        <v/>
      </c>
      <c r="AF48" s="241"/>
      <c r="AG48" s="28" t="str">
        <f>IFERROR(IF(AND(V47="Impacto",V48="Impacto"),(AG47-(+AG47*Y48)),IF(V48="Impacto",(O47-(+O47*Y48)),IF(V48="Probabilidad",AG47,""))),"")</f>
        <v/>
      </c>
      <c r="AH48" s="223"/>
      <c r="AI48" s="225"/>
      <c r="AJ48" s="29"/>
      <c r="AK48" s="64"/>
      <c r="AL48" s="58"/>
      <c r="AM48" s="64"/>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ref="U49:U53" si="38">+CONCATENATE(R49," ",S49," ",T49)</f>
        <v xml:space="preserve">  </v>
      </c>
      <c r="V49" s="25" t="str">
        <f t="shared" si="1"/>
        <v/>
      </c>
      <c r="W49" s="62"/>
      <c r="X49" s="62"/>
      <c r="Y49" s="26" t="str">
        <f>IF(AND(W49="Preventivo",X49="Automático"),"50%",IF(AND(W49="Preventivo",X49="Manual"),"40%",IF(AND(W49="Detectivo",X49="Automático"),"40%",IF(AND(W49="Detectivo",X49="Manual"),"30%",IF(AND(W49="Correctivo",X49="Automático"),"35%",IF(AND(W49="Correctivo",X49="Manual"),"25%",""))))))</f>
        <v/>
      </c>
      <c r="Z49" s="62"/>
      <c r="AA49" s="62"/>
      <c r="AB49" s="62"/>
      <c r="AC49" s="27" t="str">
        <f t="shared" ref="AC49:AC53" si="39">IFERROR(IF(AND(V48="Probabilidad",V49="Probabilidad"),(AE48-(+AE48*Y49)),IF(V49="Probabilidad",(K48-(+K48*Y49)),IF(V49="Impacto",AE48,""))),"")</f>
        <v/>
      </c>
      <c r="AD49" s="241"/>
      <c r="AE49" s="26" t="str">
        <f>+AC49</f>
        <v/>
      </c>
      <c r="AF49" s="241"/>
      <c r="AG49" s="28" t="str">
        <f>IFERROR(IF(AND(V47="Impacto",V48="Impacto",V49="Impacto"),(AG48-(+AG48*Y49)),IF(V49="Impacto",(O47-(+O47*Y49)),IF(V49="Probabilidad",AG48,""))),"")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8"/>
        <v xml:space="preserve">  </v>
      </c>
      <c r="V50" s="25" t="str">
        <f t="shared" si="1"/>
        <v/>
      </c>
      <c r="W50" s="62"/>
      <c r="X50" s="62"/>
      <c r="Y50" s="26" t="str">
        <f t="shared" ref="Y50" si="40">IF(AND(W50="Preventivo",X50="Automático"),"50%",IF(AND(W50="Preventivo",X50="Manual"),"40%",IF(AND(W50="Detectivo",X50="Automático"),"40%",IF(AND(W50="Detectivo",X50="Manual"),"30%",IF(AND(W50="Correctivo",X50="Automático"),"35%",IF(AND(W50="Correctivo",X50="Manual"),"25%",""))))))</f>
        <v/>
      </c>
      <c r="Z50" s="62"/>
      <c r="AA50" s="62"/>
      <c r="AB50" s="62"/>
      <c r="AC50" s="27" t="str">
        <f t="shared" si="39"/>
        <v/>
      </c>
      <c r="AD50" s="241"/>
      <c r="AE50" s="26" t="str">
        <f t="shared" ref="AE50" si="41">+AC50</f>
        <v/>
      </c>
      <c r="AF50" s="241"/>
      <c r="AG50" s="28" t="str">
        <f>IFERROR(IF(AND(V47="Impacto",V48="Impacto",V49="Impacto",V50="Impacto"),(AG49-(+AG49*Y50)),IF(V50="Impacto",(O47-(+O47*Y50)),IF(V50="Probabilidad",AG49,""))),"")</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8"/>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9"/>
        <v/>
      </c>
      <c r="AD51" s="241"/>
      <c r="AE51" s="26" t="str">
        <f>+AC51</f>
        <v/>
      </c>
      <c r="AF51" s="241"/>
      <c r="AG51" s="28" t="str">
        <f>IFERROR(IF(AND(V46="Impacto",V47="Impacto",V48="Impacto",V49="Impacto",V51="Impacto"),(AG49-(+AG49*Y51)),IF(V51="Impacto",(O46-(+O46*Y51)),IF(V51="Probabilidad",AG49,""))),"")</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8"/>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9"/>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c r="B53" s="210"/>
      <c r="C53" s="213"/>
      <c r="D53" s="215"/>
      <c r="E53" s="215"/>
      <c r="F53" s="215"/>
      <c r="G53" s="232"/>
      <c r="H53" s="215"/>
      <c r="I53" s="227"/>
      <c r="J53" s="235"/>
      <c r="K53" s="237"/>
      <c r="L53" s="221"/>
      <c r="M53" s="221"/>
      <c r="N53" s="235"/>
      <c r="O53" s="237"/>
      <c r="P53" s="239"/>
      <c r="Q53" s="64"/>
      <c r="R53" s="64"/>
      <c r="S53" s="64"/>
      <c r="T53" s="64"/>
      <c r="U53" s="65" t="str">
        <f t="shared" si="38"/>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 t="shared" si="39"/>
        <v/>
      </c>
      <c r="AD53" s="241"/>
      <c r="AE53" s="26" t="str">
        <f>+AC53</f>
        <v/>
      </c>
      <c r="AF53" s="241"/>
      <c r="AG53" s="28" t="str">
        <f>IFERROR(IF(AND(V47="Impacto",V48="Impacto",V49="Impacto",V50="Impacto",V53="Impacto"),(AG50-(+AG50*Y53)),IF(V53="Impacto",(O47-(+O47*Y53)),IF(V53="Probabilidad",AG50,""))),"")</f>
        <v/>
      </c>
      <c r="AH53" s="223"/>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t="s">
        <v>89</v>
      </c>
      <c r="B54" s="210"/>
      <c r="C54" s="213"/>
      <c r="D54" s="215"/>
      <c r="E54" s="215"/>
      <c r="F54" s="215"/>
      <c r="G54" s="232" t="str">
        <f t="shared" ref="G54" si="42">+CONCATENATE(D54," ",E54," ",F54)</f>
        <v xml:space="preserve">  </v>
      </c>
      <c r="H54" s="215"/>
      <c r="I54" s="227"/>
      <c r="J54" s="235" t="str">
        <f>IF(I54&lt;=0,"",IF(I54&lt;=3,"Muy Baja",IF(I54&lt;=34,"Baja",IF(I54&lt;=600,"Media",IF(I54&lt;=6000,"Alta","Muy Alta")))))</f>
        <v/>
      </c>
      <c r="K54" s="237" t="str">
        <f>IF(J54="","",IF(J54="Muy Baja",0.2,IF(J54="Baja",0.4,IF(J54="Media",0.6,IF(J54="Alta",0.8,IF(J54="Muy Alta",1,))))))</f>
        <v/>
      </c>
      <c r="L54" s="221"/>
      <c r="M54" s="221">
        <f>IF(NOT(ISERROR(MATCH(L54,'[3]Tabla Impacto'!$B$221:$B$223,0))),'[3]Tabla Impacto'!$F$223,L54)</f>
        <v>0</v>
      </c>
      <c r="N54" s="235" t="str">
        <f>IF(OR(M54='[3]Tabla Impacto'!$C$11,M54='[3]Tabla Impacto'!$D$11),"Leve",IF(OR(M54='[3]Tabla Impacto'!$C$12,M54='[3]Tabla Impacto'!$D$12),"Menor",IF(OR(M54='[3]Tabla Impacto'!$C$13,M54='[3]Tabla Impacto'!$D$13),"Moderado",IF(OR(M54='[3]Tabla Impacto'!$C$14,M54='[3]Tabla Impacto'!$D$14),"Mayor",IF(OR(M54='[3]Tabla Impacto'!$C$15,M54='[3]Tabla Impacto'!$D$15),"Catastrófico","")))))</f>
        <v/>
      </c>
      <c r="O54" s="237" t="str">
        <f>IF(N54="","",IF(N54="Leve",0.2,IF(N54="Menor",0.4,IF(N54="Moderado",0.6,IF(N54="Mayor",0.8,IF(N54="Catastrófico",1,))))))</f>
        <v/>
      </c>
      <c r="P54" s="239" t="str">
        <f>IF(OR(AND(J54="Muy Baja",N54="Leve"),AND(J54="Muy Baja",N54="Menor"),AND(J54="Baja",N54="Leve")),"Bajo",IF(OR(AND(J54="Muy baja",N54="Moderado"),AND(J54="Baja",N54="Menor"),AND(J54="Baja",N54="Moderado"),AND(J54="Media",N54="Leve"),AND(J54="Media",N54="Menor"),AND(J54="Media",N54="Moderado"),AND(J54="Alta",N54="Leve"),AND(J54="Alta",N54="Menor")),"Moderado",IF(OR(AND(J54="Muy Baja",N54="Mayor"),AND(J54="Baja",N54="Mayor"),AND(J54="Media",N54="Mayor"),AND(J54="Alta",N54="Moderado"),AND(J54="Alta",N54="Mayor"),AND(J54="Muy Alta",N54="Leve"),AND(J54="Muy Alta",N54="Menor"),AND(J54="Muy Alta",N54="Moderado"),AND(J54="Muy Alta",N54="Mayor")),"Alto",IF(OR(AND(J54="Muy Baja",N54="Catastrófico"),AND(J54="Baja",N54="Catastrófico"),AND(J54="Media",N54="Catastrófico"),AND(J54="Alta",N54="Catastrófico"),AND(J54="Muy Alta",N54="Catastrófico")),"Extremo",""))))</f>
        <v/>
      </c>
      <c r="Q54" s="64"/>
      <c r="R54" s="58"/>
      <c r="S54" s="64"/>
      <c r="T54" s="58"/>
      <c r="U54" s="65" t="str">
        <f>+CONCATENATE(R54," ",S54," ",T54)</f>
        <v xml:space="preserve">  </v>
      </c>
      <c r="V54" s="25" t="str">
        <f t="shared" si="1"/>
        <v/>
      </c>
      <c r="W54" s="62"/>
      <c r="X54" s="62"/>
      <c r="Y54" s="26" t="str">
        <f>IF(AND(W54="Preventivo",X54="Automático"),"50%",IF(AND(W54="Preventivo",X54="Manual"),"40%",IF(AND(W54="Detectivo",X54="Automático"),"40%",IF(AND(W54="Detectivo",X54="Manual"),"30%",IF(AND(W54="Correctivo",X54="Automático"),"35%",IF(AND(W54="Correctivo",X54="Manual"),"25%",""))))))</f>
        <v/>
      </c>
      <c r="Z54" s="62"/>
      <c r="AA54" s="62"/>
      <c r="AB54" s="62"/>
      <c r="AC54" s="27" t="str">
        <f>IFERROR(IF(V54="Probabilidad",(K54-(+K54*Y54)),IF(V54="Impacto",K54,"")),"")</f>
        <v/>
      </c>
      <c r="AD54" s="241" t="str">
        <f>IFERROR(LOOKUP(LOOKUP(2,1/(AC54:AC60&lt;&gt;""),AC54:AC60),'[3]Opciones Tratamiento'!$I$2:$I$6,'[3]Opciones Tratamiento'!$J$2:$J$6),"")</f>
        <v/>
      </c>
      <c r="AE54" s="26" t="str">
        <f>+AC54</f>
        <v/>
      </c>
      <c r="AF54" s="241" t="str">
        <f>IFERROR(LOOKUP(LOOKUP(2,1/(AG54:AG60&lt;&gt;""),AG54:AG60),'[3]Opciones Tratamiento'!L2:M6),"")</f>
        <v/>
      </c>
      <c r="AG54" s="28" t="str">
        <f>IFERROR(IF(V54="Impacto",(O54-(+O54*Y54)),IF(V54="Probabilidad",O54,"")),"")</f>
        <v/>
      </c>
      <c r="AH54" s="223" t="str">
        <f>IFERROR(IF(OR(AND(AD54="Muy Baja",AF54="Leve"),AND(AD54="Muy Baja",AF54="Menor"),AND(AD54="Baja",AF54="Leve")),"Bajo",IF(OR(AND(AD54="Muy baja",AF54="Moderado"),AND(AD54="Baja",AF54="Menor"),AND(AD54="Baja",AF54="Moderado"),AND(AD54="Media",AF54="Leve"),AND(AD54="Media",AF54="Menor"),AND(AD54="Media",AF54="Moderado"),AND(AD54="Alta",AF54="Leve"),AND(AD54="Alta",AF54="Menor")),"Moderado",IF(OR(AND(AD54="Muy Baja",AF54="Mayor"),AND(AD54="Baja",AF54="Mayor"),AND(AD54="Media",AF54="Mayor"),AND(AD54="Alta",AF54="Moderado"),AND(AD54="Alta",AF54="Mayor"),AND(AD54="Muy Alta",AF54="Leve"),AND(AD54="Muy Alta",AF54="Menor"),AND(AD54="Muy Alta",AF54="Moderado"),AND(AD54="Muy Alta",AF54="Mayor")),"Alto",IF(OR(AND(AD54="Muy Baja",AF54="Catastrófico"),AND(AD54="Baja",AF54="Catastrófico"),AND(AD54="Media",AF54="Catastrófico"),AND(AD54="Alta",AF54="Catastrófico"),AND(AD54="Muy Alta",AF54="Catastrófico")),"Extremo","")))),"")</f>
        <v/>
      </c>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+CONCATENATE(R55," ",S55," ",T55)</f>
        <v xml:space="preserve">  </v>
      </c>
      <c r="V55" s="25" t="str">
        <f t="shared" si="1"/>
        <v/>
      </c>
      <c r="W55" s="62"/>
      <c r="X55" s="62"/>
      <c r="Y55" s="26" t="str">
        <f t="shared" ref="Y55" si="43">IF(AND(W55="Preventivo",X55="Automático"),"50%",IF(AND(W55="Preventivo",X55="Manual"),"40%",IF(AND(W55="Detectivo",X55="Automático"),"40%",IF(AND(W55="Detectivo",X55="Manual"),"30%",IF(AND(W55="Correctivo",X55="Automático"),"35%",IF(AND(W55="Correctivo",X55="Manual"),"25%",""))))))</f>
        <v/>
      </c>
      <c r="Z55" s="62"/>
      <c r="AA55" s="62"/>
      <c r="AB55" s="62"/>
      <c r="AC55" s="27" t="str">
        <f>IFERROR(IF(AND(V54="Probabilidad",V55="Probabilidad"),(AE54-(+AE54*Y55)),IF(V55="Probabilidad",(K54-(+K54*Y55)),IF(V55="Impacto",AE54,""))),"")</f>
        <v/>
      </c>
      <c r="AD55" s="241"/>
      <c r="AE55" s="26" t="str">
        <f t="shared" ref="AE55" si="44">+AC55</f>
        <v/>
      </c>
      <c r="AF55" s="241"/>
      <c r="AG55" s="28" t="str">
        <f>IFERROR(IF(AND(V54="Impacto",V55="Impacto"),(AG54-(+AG54*Y55)),IF(V55="Impacto",(O54-(+O54*Y55)),IF(V55="Probabilidad",AG54,""))),"")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ref="U56:U60" si="45">+CONCATENATE(R56," ",S56," ",T56)</f>
        <v xml:space="preserve">  </v>
      </c>
      <c r="V56" s="25" t="str">
        <f t="shared" si="1"/>
        <v/>
      </c>
      <c r="W56" s="62"/>
      <c r="X56" s="62"/>
      <c r="Y56" s="26" t="str">
        <f>IF(AND(W56="Preventivo",X56="Automático"),"50%",IF(AND(W56="Preventivo",X56="Manual"),"40%",IF(AND(W56="Detectivo",X56="Automático"),"40%",IF(AND(W56="Detectivo",X56="Manual"),"30%",IF(AND(W56="Correctivo",X56="Automático"),"35%",IF(AND(W56="Correctivo",X56="Manual"),"25%",""))))))</f>
        <v/>
      </c>
      <c r="Z56" s="62"/>
      <c r="AA56" s="62"/>
      <c r="AB56" s="62"/>
      <c r="AC56" s="27" t="str">
        <f t="shared" ref="AC56:AC60" si="46">IFERROR(IF(AND(V55="Probabilidad",V56="Probabilidad"),(AE55-(+AE55*Y56)),IF(V56="Probabilidad",(K55-(+K55*Y56)),IF(V56="Impacto",AE55,""))),"")</f>
        <v/>
      </c>
      <c r="AD56" s="241"/>
      <c r="AE56" s="26" t="str">
        <f>+AC56</f>
        <v/>
      </c>
      <c r="AF56" s="241"/>
      <c r="AG56" s="28" t="str">
        <f>IFERROR(IF(AND(V54="Impacto",V55="Impacto",V56="Impacto"),(AG55-(+AG55*Y56)),IF(V56="Impacto",(O54-(+O54*Y56)),IF(V56="Probabilidad",AG55,""))),"")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5"/>
        <v xml:space="preserve">  </v>
      </c>
      <c r="V57" s="25" t="str">
        <f t="shared" si="1"/>
        <v/>
      </c>
      <c r="W57" s="62"/>
      <c r="X57" s="62"/>
      <c r="Y57" s="26" t="str">
        <f t="shared" ref="Y57:Y59" si="47">IF(AND(W57="Preventivo",X57="Automático"),"50%",IF(AND(W57="Preventivo",X57="Manual"),"40%",IF(AND(W57="Detectivo",X57="Automático"),"40%",IF(AND(W57="Detectivo",X57="Manual"),"30%",IF(AND(W57="Correctivo",X57="Automático"),"35%",IF(AND(W57="Correctivo",X57="Manual"),"25%",""))))))</f>
        <v/>
      </c>
      <c r="Z57" s="62"/>
      <c r="AA57" s="62"/>
      <c r="AB57" s="62"/>
      <c r="AC57" s="27" t="str">
        <f t="shared" si="46"/>
        <v/>
      </c>
      <c r="AD57" s="241"/>
      <c r="AE57" s="26" t="str">
        <f t="shared" ref="AE57:AE59" si="48">+AC57</f>
        <v/>
      </c>
      <c r="AF57" s="241"/>
      <c r="AG57" s="28" t="str">
        <f>IFERROR(IF(AND(V54="Impacto",V55="Impacto",V56="Impacto",V57="Impacto"),(AG56-(+AG56*Y57)),IF(V57="Impacto",(O54-(+O54*Y57)),IF(V57="Probabilidad",AG56,""))),"")</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45"/>
      <c r="B58" s="210"/>
      <c r="C58" s="247"/>
      <c r="D58" s="249"/>
      <c r="E58" s="249"/>
      <c r="F58" s="249"/>
      <c r="G58" s="251"/>
      <c r="H58" s="249"/>
      <c r="I58" s="253"/>
      <c r="J58" s="259"/>
      <c r="K58" s="269"/>
      <c r="L58" s="271"/>
      <c r="M58" s="271"/>
      <c r="N58" s="259"/>
      <c r="O58" s="269"/>
      <c r="P58" s="261"/>
      <c r="Q58" s="64"/>
      <c r="R58" s="64"/>
      <c r="S58" s="64"/>
      <c r="T58" s="64"/>
      <c r="U58" s="65" t="str">
        <f t="shared" si="45"/>
        <v xml:space="preserve">  </v>
      </c>
      <c r="V58" s="25" t="str">
        <f t="shared" si="1"/>
        <v/>
      </c>
      <c r="W58" s="62"/>
      <c r="X58" s="62"/>
      <c r="Y58" s="26" t="str">
        <f t="shared" si="47"/>
        <v/>
      </c>
      <c r="Z58" s="62"/>
      <c r="AA58" s="62"/>
      <c r="AB58" s="62"/>
      <c r="AC58" s="27" t="str">
        <f t="shared" si="46"/>
        <v/>
      </c>
      <c r="AD58" s="263"/>
      <c r="AE58" s="26" t="str">
        <f t="shared" si="48"/>
        <v/>
      </c>
      <c r="AF58" s="263"/>
      <c r="AG58" s="28" t="str">
        <f>IFERROR(IF(AND(V55="Impacto",V56="Impacto",V57="Impacto",V58="Impacto"),(AG57-(+AG57*Y58)),IF(V58="Impacto",(O55-(+O55*Y58)),IF(V58="Probabilidad",AG57,""))),"")</f>
        <v/>
      </c>
      <c r="AH58" s="265"/>
      <c r="AI58" s="267"/>
      <c r="AJ58" s="29"/>
      <c r="AK58" s="64"/>
      <c r="AL58" s="58"/>
      <c r="AM58" s="64"/>
      <c r="AN58" s="29"/>
      <c r="AO58" s="253"/>
      <c r="AP58" s="255"/>
      <c r="AQ58" s="255"/>
      <c r="AR58" s="256"/>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45"/>
      <c r="B59" s="210"/>
      <c r="C59" s="247"/>
      <c r="D59" s="249"/>
      <c r="E59" s="249"/>
      <c r="F59" s="249"/>
      <c r="G59" s="251"/>
      <c r="H59" s="249"/>
      <c r="I59" s="253"/>
      <c r="J59" s="259"/>
      <c r="K59" s="269"/>
      <c r="L59" s="271"/>
      <c r="M59" s="271"/>
      <c r="N59" s="259"/>
      <c r="O59" s="269"/>
      <c r="P59" s="261"/>
      <c r="Q59" s="64"/>
      <c r="R59" s="64"/>
      <c r="S59" s="64"/>
      <c r="T59" s="64"/>
      <c r="U59" s="65" t="str">
        <f t="shared" si="45"/>
        <v xml:space="preserve">  </v>
      </c>
      <c r="V59" s="25" t="str">
        <f t="shared" si="1"/>
        <v/>
      </c>
      <c r="W59" s="62"/>
      <c r="X59" s="62"/>
      <c r="Y59" s="26" t="str">
        <f t="shared" si="47"/>
        <v/>
      </c>
      <c r="Z59" s="62"/>
      <c r="AA59" s="62"/>
      <c r="AB59" s="62"/>
      <c r="AC59" s="27" t="str">
        <f t="shared" si="46"/>
        <v/>
      </c>
      <c r="AD59" s="263"/>
      <c r="AE59" s="26" t="str">
        <f t="shared" si="48"/>
        <v/>
      </c>
      <c r="AF59" s="263"/>
      <c r="AG59" s="28" t="str">
        <f>IFERROR(IF(AND(V55="Impacto",V56="Impacto",V57="Impacto",V59="Impacto"),(AG57-(+AG57*Y59)),IF(V59="Impacto",(O55-(+O55*Y59)),IF(V59="Probabilidad",AG57,""))),"")</f>
        <v/>
      </c>
      <c r="AH59" s="265"/>
      <c r="AI59" s="267"/>
      <c r="AJ59" s="29"/>
      <c r="AK59" s="64"/>
      <c r="AL59" s="58"/>
      <c r="AM59" s="64"/>
      <c r="AN59" s="29"/>
      <c r="AO59" s="253"/>
      <c r="AP59" s="255"/>
      <c r="AQ59" s="255"/>
      <c r="AR59" s="256"/>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thickBot="1" x14ac:dyDescent="0.3">
      <c r="A60" s="246"/>
      <c r="B60" s="210"/>
      <c r="C60" s="248"/>
      <c r="D60" s="250"/>
      <c r="E60" s="250"/>
      <c r="F60" s="250"/>
      <c r="G60" s="252"/>
      <c r="H60" s="250"/>
      <c r="I60" s="254"/>
      <c r="J60" s="260"/>
      <c r="K60" s="270"/>
      <c r="L60" s="272"/>
      <c r="M60" s="272"/>
      <c r="N60" s="260"/>
      <c r="O60" s="270"/>
      <c r="P60" s="262"/>
      <c r="Q60" s="64"/>
      <c r="R60" s="73"/>
      <c r="S60" s="73"/>
      <c r="T60" s="73"/>
      <c r="U60" s="72" t="str">
        <f t="shared" si="45"/>
        <v xml:space="preserve">  </v>
      </c>
      <c r="V60" s="30" t="str">
        <f t="shared" si="1"/>
        <v/>
      </c>
      <c r="W60" s="74"/>
      <c r="X60" s="74"/>
      <c r="Y60" s="31" t="str">
        <f>IF(AND(W60="Preventivo",X60="Automático"),"50%",IF(AND(W60="Preventivo",X60="Manual"),"40%",IF(AND(W60="Detectivo",X60="Automático"),"40%",IF(AND(W60="Detectivo",X60="Manual"),"30%",IF(AND(W60="Correctivo",X60="Automático"),"35%",IF(AND(W60="Correctivo",X60="Manual"),"25%",""))))))</f>
        <v/>
      </c>
      <c r="Z60" s="74"/>
      <c r="AA60" s="74"/>
      <c r="AB60" s="74"/>
      <c r="AC60" s="27" t="str">
        <f t="shared" si="46"/>
        <v/>
      </c>
      <c r="AD60" s="264"/>
      <c r="AE60" s="31" t="str">
        <f>+AC60</f>
        <v/>
      </c>
      <c r="AF60" s="264"/>
      <c r="AG60" s="32" t="str">
        <f>IFERROR(IF(AND(V54="Impacto",V55="Impacto",V56="Impacto",V57="Impacto",V60="Impacto"),(AG57-(+AG57*Y60)),IF(V60="Impacto",(O54-(+O54*Y60)),IF(V60="Probabilidad",AG57,""))),"")</f>
        <v/>
      </c>
      <c r="AH60" s="266"/>
      <c r="AI60" s="268"/>
      <c r="AJ60" s="33"/>
      <c r="AK60" s="73"/>
      <c r="AL60" s="71"/>
      <c r="AM60" s="73"/>
      <c r="AN60" s="33"/>
      <c r="AO60" s="254"/>
      <c r="AP60" s="257"/>
      <c r="AQ60" s="257"/>
      <c r="AR60" s="258"/>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t="s">
        <v>212</v>
      </c>
      <c r="B61" s="210"/>
      <c r="C61" s="213"/>
      <c r="D61" s="215"/>
      <c r="E61" s="215"/>
      <c r="F61" s="215"/>
      <c r="G61" s="232" t="str">
        <f t="shared" ref="G61" si="49">+CONCATENATE(D61," ",E61," ",F61)</f>
        <v xml:space="preserve">  </v>
      </c>
      <c r="H61" s="215"/>
      <c r="I61" s="227"/>
      <c r="J61" s="235" t="str">
        <f>IF(I61&lt;=0,"",IF(I61&lt;=3,"Muy Baja",IF(I61&lt;=34,"Baja",IF(I61&lt;=600,"Media",IF(I61&lt;=6000,"Alta","Muy Alta")))))</f>
        <v/>
      </c>
      <c r="K61" s="237" t="str">
        <f>IF(J61="","",IF(J61="Muy Baja",0.2,IF(J61="Baja",0.4,IF(J61="Media",0.6,IF(J61="Alta",0.8,IF(J61="Muy Alta",1,))))))</f>
        <v/>
      </c>
      <c r="L61" s="221"/>
      <c r="M61" s="221">
        <f>IF(NOT(ISERROR(MATCH(L61,'[3]Tabla Impacto'!$B$221:$B$223,0))),'[3]Tabla Impacto'!$F$223,L61)</f>
        <v>0</v>
      </c>
      <c r="N61" s="235" t="str">
        <f>IF(OR(M61='[3]Tabla Impacto'!$C$11,M61='[3]Tabla Impacto'!$D$11),"Leve",IF(OR(M61='[3]Tabla Impacto'!$C$12,M61='[3]Tabla Impacto'!$D$12),"Menor",IF(OR(M61='[3]Tabla Impacto'!$C$13,M61='[3]Tabla Impacto'!$D$13),"Moderado",IF(OR(M61='[3]Tabla Impacto'!$C$14,M61='[3]Tabla Impacto'!$D$14),"Mayor",IF(OR(M61='[3]Tabla Impacto'!$C$15,M61='[3]Tabla Impacto'!$D$15),"Catastrófico","")))))</f>
        <v/>
      </c>
      <c r="O61" s="237" t="str">
        <f>IF(N61="","",IF(N61="Leve",0.2,IF(N61="Menor",0.4,IF(N61="Moderado",0.6,IF(N61="Mayor",0.8,IF(N61="Catastrófico",1,))))))</f>
        <v/>
      </c>
      <c r="P61" s="239" t="str">
        <f>IF(OR(AND(J61="Muy Baja",N61="Leve"),AND(J61="Muy Baja",N61="Menor"),AND(J61="Baja",N61="Leve")),"Bajo",IF(OR(AND(J61="Muy baja",N61="Moderado"),AND(J61="Baja",N61="Menor"),AND(J61="Baja",N61="Moderado"),AND(J61="Media",N61="Leve"),AND(J61="Media",N61="Menor"),AND(J61="Media",N61="Moderado"),AND(J61="Alta",N61="Leve"),AND(J61="Alta",N61="Menor")),"Moderado",IF(OR(AND(J61="Muy Baja",N61="Mayor"),AND(J61="Baja",N61="Mayor"),AND(J61="Media",N61="Mayor"),AND(J61="Alta",N61="Moderado"),AND(J61="Alta",N61="Mayor"),AND(J61="Muy Alta",N61="Leve"),AND(J61="Muy Alta",N61="Menor"),AND(J61="Muy Alta",N61="Moderado"),AND(J61="Muy Alta",N61="Mayor")),"Alto",IF(OR(AND(J61="Muy Baja",N61="Catastrófico"),AND(J61="Baja",N61="Catastrófico"),AND(J61="Media",N61="Catastrófico"),AND(J61="Alta",N61="Catastrófico"),AND(J61="Muy Alta",N61="Catastrófico")),"Extremo",""))))</f>
        <v/>
      </c>
      <c r="Q61" s="64"/>
      <c r="R61" s="58"/>
      <c r="S61" s="64"/>
      <c r="T61" s="58"/>
      <c r="U61" s="65" t="str">
        <f>+CONCATENATE(R61," ",S61," ",T61)</f>
        <v xml:space="preserve">  </v>
      </c>
      <c r="V61" s="25" t="str">
        <f t="shared" si="1"/>
        <v>Probabilidad</v>
      </c>
      <c r="W61" s="62" t="s">
        <v>75</v>
      </c>
      <c r="X61" s="62" t="s">
        <v>76</v>
      </c>
      <c r="Y61" s="26" t="str">
        <f>IF(AND(W61="Preventivo",X61="Automático"),"50%",IF(AND(W61="Preventivo",X61="Manual"),"40%",IF(AND(W61="Detectivo",X61="Automático"),"40%",IF(AND(W61="Detectivo",X61="Manual"),"30%",IF(AND(W61="Correctivo",X61="Automático"),"35%",IF(AND(W61="Correctivo",X61="Manual"),"25%",""))))))</f>
        <v>40%</v>
      </c>
      <c r="Z61" s="62" t="s">
        <v>77</v>
      </c>
      <c r="AA61" s="62" t="s">
        <v>78</v>
      </c>
      <c r="AB61" s="62" t="s">
        <v>79</v>
      </c>
      <c r="AC61" s="27" t="str">
        <f>IFERROR(IF(V61="Probabilidad",(K61-(+K61*Y61)),IF(V61="Impacto",K61,"")),"")</f>
        <v/>
      </c>
      <c r="AD61" s="241" t="str">
        <f>IFERROR(LOOKUP(LOOKUP(2,1/(AC61:AC67&lt;&gt;""),AC61:AC67),'[3]Opciones Tratamiento'!$I$2:$I$6,'[3]Opciones Tratamiento'!$J$2:$J$6),"")</f>
        <v/>
      </c>
      <c r="AE61" s="26" t="str">
        <f>+AC61</f>
        <v/>
      </c>
      <c r="AF61" s="241" t="str">
        <f>IFERROR(LOOKUP(LOOKUP(2,1/(AG61:AG67&lt;&gt;""),AG61:AG67),'[3]Opciones Tratamiento'!L2:M6),"")</f>
        <v/>
      </c>
      <c r="AG61" s="28" t="str">
        <f>IFERROR(IF(V61="Impacto",(O61-(+O61*Y61)),IF(V61="Probabilidad",O61,"")),"")</f>
        <v/>
      </c>
      <c r="AH61" s="223" t="str">
        <f>IFERROR(IF(OR(AND(AD61="Muy Baja",AF61="Leve"),AND(AD61="Muy Baja",AF61="Menor"),AND(AD61="Baja",AF61="Leve")),"Bajo",IF(OR(AND(AD61="Muy baja",AF61="Moderado"),AND(AD61="Baja",AF61="Menor"),AND(AD61="Baja",AF61="Moderado"),AND(AD61="Media",AF61="Leve"),AND(AD61="Media",AF61="Menor"),AND(AD61="Media",AF61="Moderado"),AND(AD61="Alta",AF61="Leve"),AND(AD61="Alta",AF61="Menor")),"Moderado",IF(OR(AND(AD61="Muy Baja",AF61="Mayor"),AND(AD61="Baja",AF61="Mayor"),AND(AD61="Media",AF61="Mayor"),AND(AD61="Alta",AF61="Moderado"),AND(AD61="Alta",AF61="Mayor"),AND(AD61="Muy Alta",AF61="Leve"),AND(AD61="Muy Alta",AF61="Menor"),AND(AD61="Muy Alta",AF61="Moderado"),AND(AD61="Muy Alta",AF61="Mayor")),"Alto",IF(OR(AND(AD61="Muy Baja",AF61="Catastrófico"),AND(AD61="Baja",AF61="Catastrófico"),AND(AD61="Media",AF61="Catastrófico"),AND(AD61="Alta",AF61="Catastrófico"),AND(AD61="Muy Alta",AF61="Catastrófico")),"Extremo","")))),"")</f>
        <v/>
      </c>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+CONCATENATE(R62," ",S62," ",T62)</f>
        <v xml:space="preserve">  </v>
      </c>
      <c r="V62" s="25" t="str">
        <f t="shared" si="1"/>
        <v/>
      </c>
      <c r="W62" s="62"/>
      <c r="X62" s="62"/>
      <c r="Y62" s="26" t="str">
        <f t="shared" ref="Y62" si="50">IF(AND(W62="Preventivo",X62="Automático"),"50%",IF(AND(W62="Preventivo",X62="Manual"),"40%",IF(AND(W62="Detectivo",X62="Automático"),"40%",IF(AND(W62="Detectivo",X62="Manual"),"30%",IF(AND(W62="Correctivo",X62="Automático"),"35%",IF(AND(W62="Correctivo",X62="Manual"),"25%",""))))))</f>
        <v/>
      </c>
      <c r="Z62" s="62"/>
      <c r="AA62" s="62"/>
      <c r="AB62" s="62"/>
      <c r="AC62" s="27" t="str">
        <f>IFERROR(IF(AND(V61="Probabilidad",V62="Probabilidad"),(AE61-(+AE61*Y62)),IF(V62="Probabilidad",(K61-(+K61*Y62)),IF(V62="Impacto",AE61,""))),"")</f>
        <v/>
      </c>
      <c r="AD62" s="241"/>
      <c r="AE62" s="26" t="str">
        <f t="shared" ref="AE62" si="51">+AC62</f>
        <v/>
      </c>
      <c r="AF62" s="241"/>
      <c r="AG62" s="28" t="str">
        <f>IFERROR(IF(AND(V61="Impacto",V62="Impacto"),(AG61-(+AG61*Y62)),IF(V62="Impacto",(O61-(+O61*Y62)),IF(V62="Probabilidad",AG61,""))),"")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ref="U63:U67" si="52">+CONCATENATE(R63," ",S63," ",T63)</f>
        <v xml:space="preserve">  </v>
      </c>
      <c r="V63" s="25" t="str">
        <f t="shared" si="1"/>
        <v/>
      </c>
      <c r="W63" s="62"/>
      <c r="X63" s="62"/>
      <c r="Y63" s="26" t="str">
        <f>IF(AND(W63="Preventivo",X63="Automático"),"50%",IF(AND(W63="Preventivo",X63="Manual"),"40%",IF(AND(W63="Detectivo",X63="Automático"),"40%",IF(AND(W63="Detectivo",X63="Manual"),"30%",IF(AND(W63="Correctivo",X63="Automático"),"35%",IF(AND(W63="Correctivo",X63="Manual"),"25%",""))))))</f>
        <v/>
      </c>
      <c r="Z63" s="62"/>
      <c r="AA63" s="62"/>
      <c r="AB63" s="62"/>
      <c r="AC63" s="27" t="str">
        <f t="shared" ref="AC63:AC67" si="53">IFERROR(IF(AND(V62="Probabilidad",V63="Probabilidad"),(AE62-(+AE62*Y63)),IF(V63="Probabilidad",(K62-(+K62*Y63)),IF(V63="Impacto",AE62,""))),"")</f>
        <v/>
      </c>
      <c r="AD63" s="241"/>
      <c r="AE63" s="26" t="str">
        <f>+AC63</f>
        <v/>
      </c>
      <c r="AF63" s="241"/>
      <c r="AG63" s="28" t="str">
        <f>IFERROR(IF(AND(V61="Impacto",V62="Impacto",V63="Impacto"),(AG62-(+AG62*Y63)),IF(V63="Impacto",(O61-(+O61*Y63)),IF(V63="Probabilidad",AG62,""))),"")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08"/>
      <c r="B64" s="210"/>
      <c r="C64" s="213"/>
      <c r="D64" s="215"/>
      <c r="E64" s="215"/>
      <c r="F64" s="215"/>
      <c r="G64" s="232"/>
      <c r="H64" s="215"/>
      <c r="I64" s="227"/>
      <c r="J64" s="235"/>
      <c r="K64" s="237"/>
      <c r="L64" s="221"/>
      <c r="M64" s="221"/>
      <c r="N64" s="235"/>
      <c r="O64" s="237"/>
      <c r="P64" s="239"/>
      <c r="Q64" s="64"/>
      <c r="R64" s="64"/>
      <c r="S64" s="64"/>
      <c r="T64" s="64"/>
      <c r="U64" s="65" t="str">
        <f t="shared" si="52"/>
        <v xml:space="preserve">  </v>
      </c>
      <c r="V64" s="25" t="str">
        <f t="shared" si="1"/>
        <v/>
      </c>
      <c r="W64" s="62"/>
      <c r="X64" s="62"/>
      <c r="Y64" s="26" t="str">
        <f t="shared" ref="Y64:Y66" si="54">IF(AND(W64="Preventivo",X64="Automático"),"50%",IF(AND(W64="Preventivo",X64="Manual"),"40%",IF(AND(W64="Detectivo",X64="Automático"),"40%",IF(AND(W64="Detectivo",X64="Manual"),"30%",IF(AND(W64="Correctivo",X64="Automático"),"35%",IF(AND(W64="Correctivo",X64="Manual"),"25%",""))))))</f>
        <v/>
      </c>
      <c r="Z64" s="62"/>
      <c r="AA64" s="62"/>
      <c r="AB64" s="62"/>
      <c r="AC64" s="27" t="str">
        <f t="shared" si="53"/>
        <v/>
      </c>
      <c r="AD64" s="241"/>
      <c r="AE64" s="26" t="str">
        <f t="shared" ref="AE64:AE66" si="55">+AC64</f>
        <v/>
      </c>
      <c r="AF64" s="241"/>
      <c r="AG64" s="28" t="str">
        <f>IFERROR(IF(AND(V61="Impacto",V62="Impacto",V63="Impacto",V64="Impacto"),(AG63-(+AG63*Y64)),IF(V64="Impacto",(O61-(+O61*Y64)),IF(V64="Probabilidad",AG63,""))),"")</f>
        <v/>
      </c>
      <c r="AH64" s="223"/>
      <c r="AI64" s="225"/>
      <c r="AJ64" s="29"/>
      <c r="AK64" s="64"/>
      <c r="AL64" s="58"/>
      <c r="AM64" s="64"/>
      <c r="AN64" s="29"/>
      <c r="AO64" s="227"/>
      <c r="AP64" s="243"/>
      <c r="AQ64" s="243"/>
      <c r="AR64" s="244"/>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52"/>
        <v xml:space="preserve">  </v>
      </c>
      <c r="V65" s="25" t="str">
        <f t="shared" si="1"/>
        <v/>
      </c>
      <c r="W65" s="62"/>
      <c r="X65" s="62"/>
      <c r="Y65" s="26" t="str">
        <f t="shared" si="54"/>
        <v/>
      </c>
      <c r="Z65" s="62"/>
      <c r="AA65" s="62"/>
      <c r="AB65" s="62"/>
      <c r="AC65" s="27" t="str">
        <f t="shared" si="53"/>
        <v/>
      </c>
      <c r="AD65" s="263"/>
      <c r="AE65" s="26" t="str">
        <f t="shared" si="55"/>
        <v/>
      </c>
      <c r="AF65" s="263"/>
      <c r="AG65" s="28" t="str">
        <f>IFERROR(IF(AND(V62="Impacto",V63="Impacto",V64="Impacto",V65="Impacto"),(AG64-(+AG64*Y65)),IF(V65="Impacto",(O62-(+O62*Y65)),IF(V65="Probabilidad",AG64,""))),"")</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x14ac:dyDescent="0.25">
      <c r="A66" s="245"/>
      <c r="B66" s="210"/>
      <c r="C66" s="247"/>
      <c r="D66" s="249"/>
      <c r="E66" s="249"/>
      <c r="F66" s="249"/>
      <c r="G66" s="251"/>
      <c r="H66" s="249"/>
      <c r="I66" s="253"/>
      <c r="J66" s="259"/>
      <c r="K66" s="269"/>
      <c r="L66" s="271"/>
      <c r="M66" s="271"/>
      <c r="N66" s="259"/>
      <c r="O66" s="269"/>
      <c r="P66" s="261"/>
      <c r="Q66" s="64"/>
      <c r="R66" s="64"/>
      <c r="S66" s="64"/>
      <c r="T66" s="64"/>
      <c r="U66" s="65" t="str">
        <f t="shared" si="52"/>
        <v xml:space="preserve">  </v>
      </c>
      <c r="V66" s="25" t="str">
        <f t="shared" si="1"/>
        <v/>
      </c>
      <c r="W66" s="62"/>
      <c r="X66" s="62"/>
      <c r="Y66" s="26" t="str">
        <f t="shared" si="54"/>
        <v/>
      </c>
      <c r="Z66" s="62"/>
      <c r="AA66" s="62"/>
      <c r="AB66" s="62"/>
      <c r="AC66" s="27" t="str">
        <f t="shared" si="53"/>
        <v/>
      </c>
      <c r="AD66" s="263"/>
      <c r="AE66" s="26" t="str">
        <f t="shared" si="55"/>
        <v/>
      </c>
      <c r="AF66" s="263"/>
      <c r="AG66" s="28" t="str">
        <f>IFERROR(IF(AND(V62="Impacto",V63="Impacto",V64="Impacto",V66="Impacto"),(AG64-(+AG64*Y66)),IF(V66="Impacto",(O62-(+O62*Y66)),IF(V66="Probabilidad",AG64,""))),"")</f>
        <v/>
      </c>
      <c r="AH66" s="265"/>
      <c r="AI66" s="267"/>
      <c r="AJ66" s="29"/>
      <c r="AK66" s="64"/>
      <c r="AL66" s="58"/>
      <c r="AM66" s="64"/>
      <c r="AN66" s="29"/>
      <c r="AO66" s="253"/>
      <c r="AP66" s="255"/>
      <c r="AQ66" s="255"/>
      <c r="AR66" s="256"/>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thickBot="1" x14ac:dyDescent="0.3">
      <c r="A67" s="246"/>
      <c r="B67" s="210"/>
      <c r="C67" s="248"/>
      <c r="D67" s="250"/>
      <c r="E67" s="250"/>
      <c r="F67" s="250"/>
      <c r="G67" s="252"/>
      <c r="H67" s="250"/>
      <c r="I67" s="254"/>
      <c r="J67" s="260"/>
      <c r="K67" s="270"/>
      <c r="L67" s="272"/>
      <c r="M67" s="272"/>
      <c r="N67" s="260"/>
      <c r="O67" s="270"/>
      <c r="P67" s="262"/>
      <c r="Q67" s="64"/>
      <c r="R67" s="73"/>
      <c r="S67" s="73"/>
      <c r="T67" s="73"/>
      <c r="U67" s="72" t="str">
        <f t="shared" si="52"/>
        <v xml:space="preserve">  </v>
      </c>
      <c r="V67" s="30" t="str">
        <f t="shared" si="1"/>
        <v/>
      </c>
      <c r="W67" s="74"/>
      <c r="X67" s="74"/>
      <c r="Y67" s="31" t="str">
        <f>IF(AND(W67="Preventivo",X67="Automático"),"50%",IF(AND(W67="Preventivo",X67="Manual"),"40%",IF(AND(W67="Detectivo",X67="Automático"),"40%",IF(AND(W67="Detectivo",X67="Manual"),"30%",IF(AND(W67="Correctivo",X67="Automático"),"35%",IF(AND(W67="Correctivo",X67="Manual"),"25%",""))))))</f>
        <v/>
      </c>
      <c r="Z67" s="74"/>
      <c r="AA67" s="74"/>
      <c r="AB67" s="74"/>
      <c r="AC67" s="27" t="str">
        <f t="shared" si="53"/>
        <v/>
      </c>
      <c r="AD67" s="264"/>
      <c r="AE67" s="31" t="str">
        <f>+AC67</f>
        <v/>
      </c>
      <c r="AF67" s="264"/>
      <c r="AG67" s="32" t="str">
        <f>IFERROR(IF(AND(V61="Impacto",V62="Impacto",V63="Impacto",V64="Impacto",V67="Impacto"),(AG64-(+AG64*Y67)),IF(V67="Impacto",(O61-(+O61*Y67)),IF(V67="Probabilidad",AG64,""))),"")</f>
        <v/>
      </c>
      <c r="AH67" s="266"/>
      <c r="AI67" s="268"/>
      <c r="AJ67" s="33"/>
      <c r="AK67" s="73"/>
      <c r="AL67" s="71"/>
      <c r="AM67" s="73"/>
      <c r="AN67" s="33"/>
      <c r="AO67" s="254"/>
      <c r="AP67" s="257"/>
      <c r="AQ67" s="257"/>
      <c r="AR67" s="258"/>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t="s">
        <v>213</v>
      </c>
      <c r="B68" s="210"/>
      <c r="C68" s="213"/>
      <c r="D68" s="215"/>
      <c r="E68" s="215"/>
      <c r="F68" s="215"/>
      <c r="G68" s="232" t="str">
        <f t="shared" ref="G68" si="56">+CONCATENATE(D68," ",E68," ",F68)</f>
        <v xml:space="preserve">  </v>
      </c>
      <c r="H68" s="215"/>
      <c r="I68" s="227"/>
      <c r="J68" s="235" t="str">
        <f>IF(I68&lt;=0,"",IF(I68&lt;=3,"Muy Baja",IF(I68&lt;=34,"Baja",IF(I68&lt;=600,"Media",IF(I68&lt;=6000,"Alta","Muy Alta")))))</f>
        <v/>
      </c>
      <c r="K68" s="237" t="str">
        <f>IF(J68="","",IF(J68="Muy Baja",0.2,IF(J68="Baja",0.4,IF(J68="Media",0.6,IF(J68="Alta",0.8,IF(J68="Muy Alta",1,))))))</f>
        <v/>
      </c>
      <c r="L68" s="221"/>
      <c r="M68" s="221">
        <f>IF(NOT(ISERROR(MATCH(L68,'[3]Tabla Impacto'!$B$221:$B$223,0))),'[3]Tabla Impacto'!$F$223,L68)</f>
        <v>0</v>
      </c>
      <c r="N68" s="235" t="str">
        <f>IF(OR(M68='[3]Tabla Impacto'!$C$11,M68='[3]Tabla Impacto'!$D$11),"Leve",IF(OR(M68='[3]Tabla Impacto'!$C$12,M68='[3]Tabla Impacto'!$D$12),"Menor",IF(OR(M68='[3]Tabla Impacto'!$C$13,M68='[3]Tabla Impacto'!$D$13),"Moderado",IF(OR(M68='[3]Tabla Impacto'!$C$14,M68='[3]Tabla Impacto'!$D$14),"Mayor",IF(OR(M68='[3]Tabla Impacto'!$C$15,M68='[3]Tabla Impacto'!$D$15),"Catastrófico","")))))</f>
        <v/>
      </c>
      <c r="O68" s="237" t="str">
        <f>IF(N68="","",IF(N68="Leve",0.2,IF(N68="Menor",0.4,IF(N68="Moderado",0.6,IF(N68="Mayor",0.8,IF(N68="Catastrófico",1,))))))</f>
        <v/>
      </c>
      <c r="P68" s="239" t="str">
        <f>IF(OR(AND(J68="Muy Baja",N68="Leve"),AND(J68="Muy Baja",N68="Menor"),AND(J68="Baja",N68="Leve")),"Bajo",IF(OR(AND(J68="Muy baja",N68="Moderado"),AND(J68="Baja",N68="Menor"),AND(J68="Baja",N68="Moderado"),AND(J68="Media",N68="Leve"),AND(J68="Media",N68="Menor"),AND(J68="Media",N68="Moderado"),AND(J68="Alta",N68="Leve"),AND(J68="Alta",N68="Menor")),"Moderado",IF(OR(AND(J68="Muy Baja",N68="Mayor"),AND(J68="Baja",N68="Mayor"),AND(J68="Media",N68="Mayor"),AND(J68="Alta",N68="Moderado"),AND(J68="Alta",N68="Mayor"),AND(J68="Muy Alta",N68="Leve"),AND(J68="Muy Alta",N68="Menor"),AND(J68="Muy Alta",N68="Moderado"),AND(J68="Muy Alta",N68="Mayor")),"Alto",IF(OR(AND(J68="Muy Baja",N68="Catastrófico"),AND(J68="Baja",N68="Catastrófico"),AND(J68="Media",N68="Catastrófico"),AND(J68="Alta",N68="Catastrófico"),AND(J68="Muy Alta",N68="Catastrófico")),"Extremo",""))))</f>
        <v/>
      </c>
      <c r="Q68" s="64"/>
      <c r="R68" s="58"/>
      <c r="S68" s="64"/>
      <c r="T68" s="58"/>
      <c r="U68" s="65" t="str">
        <f>+CONCATENATE(R68," ",S68," ",T68)</f>
        <v xml:space="preserve">  </v>
      </c>
      <c r="V68" s="25" t="str">
        <f t="shared" si="1"/>
        <v/>
      </c>
      <c r="W68" s="62"/>
      <c r="X68" s="62"/>
      <c r="Y68" s="26" t="str">
        <f>IF(AND(W68="Preventivo",X68="Automático"),"50%",IF(AND(W68="Preventivo",X68="Manual"),"40%",IF(AND(W68="Detectivo",X68="Automático"),"40%",IF(AND(W68="Detectivo",X68="Manual"),"30%",IF(AND(W68="Correctivo",X68="Automático"),"35%",IF(AND(W68="Correctivo",X68="Manual"),"25%",""))))))</f>
        <v/>
      </c>
      <c r="Z68" s="62"/>
      <c r="AA68" s="62"/>
      <c r="AB68" s="62"/>
      <c r="AC68" s="27" t="str">
        <f>IFERROR(IF(V68="Probabilidad",(K68-(+K68*Y68)),IF(V68="Impacto",K68,"")),"")</f>
        <v/>
      </c>
      <c r="AD68" s="241" t="str">
        <f>IFERROR(LOOKUP(LOOKUP(2,1/(AC68:AC74&lt;&gt;""),AC68:AC74),'[3]Opciones Tratamiento'!$I$2:$I$6,'[3]Opciones Tratamiento'!$J$2:$J$6),"")</f>
        <v/>
      </c>
      <c r="AE68" s="26" t="str">
        <f>+AC68</f>
        <v/>
      </c>
      <c r="AF68" s="241" t="str">
        <f>IFERROR(LOOKUP(LOOKUP(2,1/(AG68:AG74&lt;&gt;""),AG68:AG74),'[3]Opciones Tratamiento'!L2:M6),"")</f>
        <v/>
      </c>
      <c r="AG68" s="28" t="str">
        <f>IFERROR(IF(V68="Impacto",(O68-(+O68*Y68)),IF(V68="Probabilidad",O68,"")),"")</f>
        <v/>
      </c>
      <c r="AH68" s="223" t="str">
        <f>IFERROR(IF(OR(AND(AD68="Muy Baja",AF68="Leve"),AND(AD68="Muy Baja",AF68="Menor"),AND(AD68="Baja",AF68="Leve")),"Bajo",IF(OR(AND(AD68="Muy baja",AF68="Moderado"),AND(AD68="Baja",AF68="Menor"),AND(AD68="Baja",AF68="Moderado"),AND(AD68="Media",AF68="Leve"),AND(AD68="Media",AF68="Menor"),AND(AD68="Media",AF68="Moderado"),AND(AD68="Alta",AF68="Leve"),AND(AD68="Alta",AF68="Menor")),"Moderado",IF(OR(AND(AD68="Muy Baja",AF68="Mayor"),AND(AD68="Baja",AF68="Mayor"),AND(AD68="Media",AF68="Mayor"),AND(AD68="Alta",AF68="Moderado"),AND(AD68="Alta",AF68="Mayor"),AND(AD68="Muy Alta",AF68="Leve"),AND(AD68="Muy Alta",AF68="Menor"),AND(AD68="Muy Alta",AF68="Moderado"),AND(AD68="Muy Alta",AF68="Mayor")),"Alto",IF(OR(AND(AD68="Muy Baja",AF68="Catastrófico"),AND(AD68="Baja",AF68="Catastrófico"),AND(AD68="Media",AF68="Catastrófico"),AND(AD68="Alta",AF68="Catastrófico"),AND(AD68="Muy Alta",AF68="Catastrófico")),"Extremo","")))),"")</f>
        <v/>
      </c>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+CONCATENATE(R69," ",S69," ",T69)</f>
        <v xml:space="preserve">  </v>
      </c>
      <c r="V69" s="25" t="str">
        <f t="shared" si="1"/>
        <v/>
      </c>
      <c r="W69" s="62"/>
      <c r="X69" s="62"/>
      <c r="Y69" s="26" t="str">
        <f t="shared" ref="Y69" si="57">IF(AND(W69="Preventivo",X69="Automático"),"50%",IF(AND(W69="Preventivo",X69="Manual"),"40%",IF(AND(W69="Detectivo",X69="Automático"),"40%",IF(AND(W69="Detectivo",X69="Manual"),"30%",IF(AND(W69="Correctivo",X69="Automático"),"35%",IF(AND(W69="Correctivo",X69="Manual"),"25%",""))))))</f>
        <v/>
      </c>
      <c r="Z69" s="62"/>
      <c r="AA69" s="62"/>
      <c r="AB69" s="62"/>
      <c r="AC69" s="27" t="str">
        <f>IFERROR(IF(AND(V68="Probabilidad",V69="Probabilidad"),(AE68-(+AE68*Y69)),IF(V69="Probabilidad",(K68-(+K68*Y69)),IF(V69="Impacto",AE68,""))),"")</f>
        <v/>
      </c>
      <c r="AD69" s="241"/>
      <c r="AE69" s="26" t="str">
        <f t="shared" ref="AE69" si="58">+AC69</f>
        <v/>
      </c>
      <c r="AF69" s="241"/>
      <c r="AG69" s="28" t="str">
        <f>IFERROR(IF(AND(V68="Impacto",V69="Impacto"),(AG68-(+AG68*Y69)),IF(V69="Impacto",(O68-(+O68*Y69)),IF(V69="Probabilidad",AG68,""))),"")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ref="U70:U74" si="59">+CONCATENATE(R70," ",S70," ",T70)</f>
        <v xml:space="preserve">  </v>
      </c>
      <c r="V70" s="25" t="str">
        <f t="shared" ref="V70:V74" si="60">IF(OR(W70="Preventivo",W70="Detectivo"),"Probabilidad",IF(W70="Correctivo","Impacto",""))</f>
        <v/>
      </c>
      <c r="W70" s="62"/>
      <c r="X70" s="62"/>
      <c r="Y70" s="26" t="str">
        <f>IF(AND(W70="Preventivo",X70="Automático"),"50%",IF(AND(W70="Preventivo",X70="Manual"),"40%",IF(AND(W70="Detectivo",X70="Automático"),"40%",IF(AND(W70="Detectivo",X70="Manual"),"30%",IF(AND(W70="Correctivo",X70="Automático"),"35%",IF(AND(W70="Correctivo",X70="Manual"),"25%",""))))))</f>
        <v/>
      </c>
      <c r="Z70" s="62"/>
      <c r="AA70" s="62"/>
      <c r="AB70" s="62"/>
      <c r="AC70" s="27" t="str">
        <f t="shared" ref="AC70:AC74" si="61">IFERROR(IF(AND(V69="Probabilidad",V70="Probabilidad"),(AE69-(+AE69*Y70)),IF(V70="Probabilidad",(K69-(+K69*Y70)),IF(V70="Impacto",AE69,""))),"")</f>
        <v/>
      </c>
      <c r="AD70" s="241"/>
      <c r="AE70" s="26" t="str">
        <f>+AC70</f>
        <v/>
      </c>
      <c r="AF70" s="241"/>
      <c r="AG70" s="28" t="str">
        <f>IFERROR(IF(AND(V68="Impacto",V69="Impacto",V70="Impacto"),(AG69-(+AG69*Y70)),IF(V70="Impacto",(O68-(+O68*Y70)),IF(V70="Probabilidad",AG69,""))),"")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08"/>
      <c r="B71" s="210"/>
      <c r="C71" s="213"/>
      <c r="D71" s="215"/>
      <c r="E71" s="215"/>
      <c r="F71" s="215"/>
      <c r="G71" s="232"/>
      <c r="H71" s="215"/>
      <c r="I71" s="227"/>
      <c r="J71" s="235"/>
      <c r="K71" s="237"/>
      <c r="L71" s="221"/>
      <c r="M71" s="221"/>
      <c r="N71" s="235"/>
      <c r="O71" s="237"/>
      <c r="P71" s="239"/>
      <c r="Q71" s="64"/>
      <c r="R71" s="64"/>
      <c r="S71" s="64"/>
      <c r="T71" s="64"/>
      <c r="U71" s="65" t="str">
        <f t="shared" si="59"/>
        <v xml:space="preserve">  </v>
      </c>
      <c r="V71" s="25" t="str">
        <f t="shared" si="60"/>
        <v/>
      </c>
      <c r="W71" s="62"/>
      <c r="X71" s="62"/>
      <c r="Y71" s="26" t="str">
        <f t="shared" ref="Y71:Y73" si="62">IF(AND(W71="Preventivo",X71="Automático"),"50%",IF(AND(W71="Preventivo",X71="Manual"),"40%",IF(AND(W71="Detectivo",X71="Automático"),"40%",IF(AND(W71="Detectivo",X71="Manual"),"30%",IF(AND(W71="Correctivo",X71="Automático"),"35%",IF(AND(W71="Correctivo",X71="Manual"),"25%",""))))))</f>
        <v/>
      </c>
      <c r="Z71" s="62"/>
      <c r="AA71" s="62"/>
      <c r="AB71" s="62"/>
      <c r="AC71" s="27" t="str">
        <f t="shared" si="61"/>
        <v/>
      </c>
      <c r="AD71" s="241"/>
      <c r="AE71" s="26" t="str">
        <f t="shared" ref="AE71:AE73" si="63">+AC71</f>
        <v/>
      </c>
      <c r="AF71" s="241"/>
      <c r="AG71" s="28" t="str">
        <f>IFERROR(IF(AND(V68="Impacto",V69="Impacto",V70="Impacto",V71="Impacto"),(AG70-(+AG70*Y71)),IF(V71="Impacto",(O68-(+O68*Y71)),IF(V71="Probabilidad",AG70,""))),"")</f>
        <v/>
      </c>
      <c r="AH71" s="223"/>
      <c r="AI71" s="225"/>
      <c r="AJ71" s="29"/>
      <c r="AK71" s="64"/>
      <c r="AL71" s="58"/>
      <c r="AM71" s="64"/>
      <c r="AN71" s="29"/>
      <c r="AO71" s="227"/>
      <c r="AP71" s="243"/>
      <c r="AQ71" s="243"/>
      <c r="AR71" s="244"/>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9"/>
        <v xml:space="preserve">  </v>
      </c>
      <c r="V72" s="25" t="str">
        <f t="shared" si="60"/>
        <v/>
      </c>
      <c r="W72" s="62"/>
      <c r="X72" s="62"/>
      <c r="Y72" s="26" t="str">
        <f t="shared" si="62"/>
        <v/>
      </c>
      <c r="Z72" s="62"/>
      <c r="AA72" s="62"/>
      <c r="AB72" s="62"/>
      <c r="AC72" s="27" t="str">
        <f t="shared" si="61"/>
        <v/>
      </c>
      <c r="AD72" s="263"/>
      <c r="AE72" s="26" t="str">
        <f t="shared" si="63"/>
        <v/>
      </c>
      <c r="AF72" s="263"/>
      <c r="AG72" s="28" t="str">
        <f>IFERROR(IF(AND(V69="Impacto",V70="Impacto",V71="Impacto",V72="Impacto"),(AG71-(+AG71*Y72)),IF(V72="Impacto",(O69-(+O69*Y72)),IF(V72="Probabilidad",AG71,""))),"")</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x14ac:dyDescent="0.25">
      <c r="A73" s="245"/>
      <c r="B73" s="210"/>
      <c r="C73" s="247"/>
      <c r="D73" s="249"/>
      <c r="E73" s="249"/>
      <c r="F73" s="249"/>
      <c r="G73" s="251"/>
      <c r="H73" s="249"/>
      <c r="I73" s="253"/>
      <c r="J73" s="259"/>
      <c r="K73" s="269"/>
      <c r="L73" s="271"/>
      <c r="M73" s="271"/>
      <c r="N73" s="259"/>
      <c r="O73" s="269"/>
      <c r="P73" s="261"/>
      <c r="Q73" s="64"/>
      <c r="R73" s="64"/>
      <c r="S73" s="64"/>
      <c r="T73" s="64"/>
      <c r="U73" s="65" t="str">
        <f t="shared" si="59"/>
        <v xml:space="preserve">  </v>
      </c>
      <c r="V73" s="25" t="str">
        <f t="shared" si="60"/>
        <v/>
      </c>
      <c r="W73" s="62"/>
      <c r="X73" s="62"/>
      <c r="Y73" s="26" t="str">
        <f t="shared" si="62"/>
        <v/>
      </c>
      <c r="Z73" s="62"/>
      <c r="AA73" s="62"/>
      <c r="AB73" s="62"/>
      <c r="AC73" s="27" t="str">
        <f t="shared" si="61"/>
        <v/>
      </c>
      <c r="AD73" s="263"/>
      <c r="AE73" s="26" t="str">
        <f t="shared" si="63"/>
        <v/>
      </c>
      <c r="AF73" s="263"/>
      <c r="AG73" s="28" t="str">
        <f>IFERROR(IF(AND(V69="Impacto",V70="Impacto",V71="Impacto",V73="Impacto"),(AG71-(+AG71*Y73)),IF(V73="Impacto",(O69-(+O69*Y73)),IF(V73="Probabilidad",AG71,""))),"")</f>
        <v/>
      </c>
      <c r="AH73" s="265"/>
      <c r="AI73" s="267"/>
      <c r="AJ73" s="29"/>
      <c r="AK73" s="64"/>
      <c r="AL73" s="58"/>
      <c r="AM73" s="64"/>
      <c r="AN73" s="29"/>
      <c r="AO73" s="253"/>
      <c r="AP73" s="255"/>
      <c r="AQ73" s="255"/>
      <c r="AR73" s="256"/>
      <c r="AS73" s="23"/>
      <c r="AT73" s="23"/>
      <c r="AU73" s="23"/>
      <c r="AV73" s="23"/>
      <c r="AW73" s="23"/>
      <c r="AX73" s="23"/>
      <c r="AY73" s="23"/>
      <c r="AZ73" s="23"/>
      <c r="BA73" s="23"/>
      <c r="BB73" s="23"/>
      <c r="BC73" s="23"/>
      <c r="BD73" s="23"/>
      <c r="BE73" s="23"/>
      <c r="BF73" s="23"/>
      <c r="BG73" s="23"/>
      <c r="BH73" s="23"/>
      <c r="BI73" s="23"/>
      <c r="BJ73" s="23"/>
    </row>
    <row r="74" spans="1:62" s="24" customFormat="1" ht="2.25" customHeight="1" thickBot="1" x14ac:dyDescent="0.3">
      <c r="A74" s="246"/>
      <c r="B74" s="211"/>
      <c r="C74" s="248"/>
      <c r="D74" s="250"/>
      <c r="E74" s="250"/>
      <c r="F74" s="250"/>
      <c r="G74" s="252"/>
      <c r="H74" s="250"/>
      <c r="I74" s="254"/>
      <c r="J74" s="260"/>
      <c r="K74" s="270"/>
      <c r="L74" s="272"/>
      <c r="M74" s="272"/>
      <c r="N74" s="260"/>
      <c r="O74" s="270"/>
      <c r="P74" s="262"/>
      <c r="Q74" s="73"/>
      <c r="R74" s="73"/>
      <c r="S74" s="73"/>
      <c r="T74" s="73"/>
      <c r="U74" s="72" t="str">
        <f t="shared" si="59"/>
        <v xml:space="preserve">  </v>
      </c>
      <c r="V74" s="30" t="str">
        <f t="shared" si="60"/>
        <v/>
      </c>
      <c r="W74" s="74"/>
      <c r="X74" s="74"/>
      <c r="Y74" s="31" t="str">
        <f>IF(AND(W74="Preventivo",X74="Automático"),"50%",IF(AND(W74="Preventivo",X74="Manual"),"40%",IF(AND(W74="Detectivo",X74="Automático"),"40%",IF(AND(W74="Detectivo",X74="Manual"),"30%",IF(AND(W74="Correctivo",X74="Automático"),"35%",IF(AND(W74="Correctivo",X74="Manual"),"25%",""))))))</f>
        <v/>
      </c>
      <c r="Z74" s="74"/>
      <c r="AA74" s="74"/>
      <c r="AB74" s="74"/>
      <c r="AC74" s="39" t="str">
        <f t="shared" si="61"/>
        <v/>
      </c>
      <c r="AD74" s="264"/>
      <c r="AE74" s="31" t="str">
        <f>+AC74</f>
        <v/>
      </c>
      <c r="AF74" s="264"/>
      <c r="AG74" s="32" t="str">
        <f>IFERROR(IF(AND(V68="Impacto",V69="Impacto",V70="Impacto",V71="Impacto",V74="Impacto"),(AG71-(+AG71*Y74)),IF(V74="Impacto",(O68-(+O68*Y74)),IF(V74="Probabilidad",AG71,""))),"")</f>
        <v/>
      </c>
      <c r="AH74" s="266"/>
      <c r="AI74" s="268"/>
      <c r="AJ74" s="33"/>
      <c r="AK74" s="73"/>
      <c r="AL74" s="71"/>
      <c r="AM74" s="73"/>
      <c r="AN74" s="33"/>
      <c r="AO74" s="254"/>
      <c r="AP74" s="257"/>
      <c r="AQ74" s="257"/>
      <c r="AR74" s="258"/>
      <c r="AS74" s="23"/>
      <c r="AT74" s="23"/>
      <c r="AU74" s="23"/>
      <c r="AV74" s="23"/>
      <c r="AW74" s="23"/>
      <c r="AX74" s="23"/>
      <c r="AY74" s="23"/>
      <c r="AZ74" s="23"/>
      <c r="BA74" s="23"/>
      <c r="BB74" s="23"/>
      <c r="BC74" s="23"/>
      <c r="BD74" s="23"/>
      <c r="BE74" s="23"/>
      <c r="BF74" s="23"/>
      <c r="BG74" s="23"/>
      <c r="BH74" s="23"/>
      <c r="BI74" s="23"/>
      <c r="BJ74" s="23"/>
    </row>
  </sheetData>
  <sheetProtection algorithmName="SHA-512" hashValue="xqyyQX2eDRGEF4Y2fl+CUG+g4y9fLO8zS4FQDtRDmAzg2WGnzlsSBmiXsW0vjvdn35selXzt7JdA+QGN218jtw==" saltValue="VwnFxxsUm8zPo5WQhNzwhQ==" spinCount="100000" sheet="1" objects="1" scenarios="1"/>
  <mergeCells count="249">
    <mergeCell ref="AI68:AI74"/>
    <mergeCell ref="AO68:AO74"/>
    <mergeCell ref="AP68:AR74"/>
    <mergeCell ref="N68:N74"/>
    <mergeCell ref="O68:O74"/>
    <mergeCell ref="P68:P74"/>
    <mergeCell ref="AD68:AD74"/>
    <mergeCell ref="AF68:AF74"/>
    <mergeCell ref="AH68:AH74"/>
    <mergeCell ref="H68:H74"/>
    <mergeCell ref="I68:I74"/>
    <mergeCell ref="J68:J74"/>
    <mergeCell ref="K68:K74"/>
    <mergeCell ref="L68:L74"/>
    <mergeCell ref="M68:M74"/>
    <mergeCell ref="A68:A74"/>
    <mergeCell ref="C68:C74"/>
    <mergeCell ref="D68:D74"/>
    <mergeCell ref="E68:E74"/>
    <mergeCell ref="F68:F74"/>
    <mergeCell ref="G68:G74"/>
    <mergeCell ref="AH61:AH67"/>
    <mergeCell ref="AI61:AI67"/>
    <mergeCell ref="AO61:AO67"/>
    <mergeCell ref="AP61:AR67"/>
    <mergeCell ref="K61:K67"/>
    <mergeCell ref="L61:L67"/>
    <mergeCell ref="M61:M67"/>
    <mergeCell ref="N61:N67"/>
    <mergeCell ref="O61:O67"/>
    <mergeCell ref="P61:P67"/>
    <mergeCell ref="AP54:AR60"/>
    <mergeCell ref="A61:A67"/>
    <mergeCell ref="C61:C67"/>
    <mergeCell ref="D61:D67"/>
    <mergeCell ref="E61:E67"/>
    <mergeCell ref="F61:F67"/>
    <mergeCell ref="G61:G67"/>
    <mergeCell ref="H61:H67"/>
    <mergeCell ref="I61:I67"/>
    <mergeCell ref="J61:J67"/>
    <mergeCell ref="P54:P60"/>
    <mergeCell ref="AD54:AD60"/>
    <mergeCell ref="AF54:AF60"/>
    <mergeCell ref="AH54:AH60"/>
    <mergeCell ref="AI54:AI60"/>
    <mergeCell ref="AO54:AO60"/>
    <mergeCell ref="J54:J60"/>
    <mergeCell ref="K54:K60"/>
    <mergeCell ref="L54:L60"/>
    <mergeCell ref="M54:M60"/>
    <mergeCell ref="N54:N60"/>
    <mergeCell ref="O54:O60"/>
    <mergeCell ref="AD61:AD67"/>
    <mergeCell ref="AF61:AF67"/>
    <mergeCell ref="P47:P53"/>
    <mergeCell ref="AD47:AD53"/>
    <mergeCell ref="AF47:AF53"/>
    <mergeCell ref="AH47:AH53"/>
    <mergeCell ref="AI47:AI53"/>
    <mergeCell ref="I47:I53"/>
    <mergeCell ref="J47:J53"/>
    <mergeCell ref="K47:K53"/>
    <mergeCell ref="L47:L53"/>
    <mergeCell ref="M47:M53"/>
    <mergeCell ref="N47:N53"/>
    <mergeCell ref="A54:A60"/>
    <mergeCell ref="C54:C60"/>
    <mergeCell ref="D54:D60"/>
    <mergeCell ref="E54:E60"/>
    <mergeCell ref="F54:F60"/>
    <mergeCell ref="G54:G60"/>
    <mergeCell ref="H54:H60"/>
    <mergeCell ref="I54:I60"/>
    <mergeCell ref="O47:O53"/>
    <mergeCell ref="AP40:AR46"/>
    <mergeCell ref="A47:A53"/>
    <mergeCell ref="C47:C53"/>
    <mergeCell ref="D47:D53"/>
    <mergeCell ref="E47:E53"/>
    <mergeCell ref="F47:F53"/>
    <mergeCell ref="G47:G53"/>
    <mergeCell ref="H47:H53"/>
    <mergeCell ref="N40:N46"/>
    <mergeCell ref="O40:O46"/>
    <mergeCell ref="P40:P46"/>
    <mergeCell ref="AD40:AD46"/>
    <mergeCell ref="AF40:AF46"/>
    <mergeCell ref="AH40:AH46"/>
    <mergeCell ref="H40:H46"/>
    <mergeCell ref="I40:I46"/>
    <mergeCell ref="J40:J46"/>
    <mergeCell ref="K40:K46"/>
    <mergeCell ref="L40:L46"/>
    <mergeCell ref="M40:M46"/>
    <mergeCell ref="A40:A46"/>
    <mergeCell ref="C40:C46"/>
    <mergeCell ref="AO47:AO53"/>
    <mergeCell ref="AP47:AR53"/>
    <mergeCell ref="D40:D46"/>
    <mergeCell ref="E40:E46"/>
    <mergeCell ref="F40:F46"/>
    <mergeCell ref="G40:G46"/>
    <mergeCell ref="AD33:AD39"/>
    <mergeCell ref="AF33:AF39"/>
    <mergeCell ref="AH33:AH39"/>
    <mergeCell ref="AI33:AI39"/>
    <mergeCell ref="AO33:AO39"/>
    <mergeCell ref="AI40:AI46"/>
    <mergeCell ref="AO40:AO46"/>
    <mergeCell ref="AP33:AR39"/>
    <mergeCell ref="K33:K39"/>
    <mergeCell ref="L33:L39"/>
    <mergeCell ref="M33:M39"/>
    <mergeCell ref="N33:N39"/>
    <mergeCell ref="O33:O39"/>
    <mergeCell ref="P33:P39"/>
    <mergeCell ref="AP26:AR32"/>
    <mergeCell ref="A33:A39"/>
    <mergeCell ref="C33:C39"/>
    <mergeCell ref="D33:D39"/>
    <mergeCell ref="E33:E39"/>
    <mergeCell ref="F33:F39"/>
    <mergeCell ref="G33:G39"/>
    <mergeCell ref="H33:H39"/>
    <mergeCell ref="I33:I39"/>
    <mergeCell ref="J33:J39"/>
    <mergeCell ref="P26:P32"/>
    <mergeCell ref="AD26:AD32"/>
    <mergeCell ref="AF26:AF32"/>
    <mergeCell ref="AH26:AH32"/>
    <mergeCell ref="AI26:AI32"/>
    <mergeCell ref="AO26:AO32"/>
    <mergeCell ref="J26:J32"/>
    <mergeCell ref="M26:M32"/>
    <mergeCell ref="N26:N32"/>
    <mergeCell ref="O26:O32"/>
    <mergeCell ref="AO19:AO25"/>
    <mergeCell ref="AP19:AR25"/>
    <mergeCell ref="A26:A32"/>
    <mergeCell ref="C26:C32"/>
    <mergeCell ref="D26:D32"/>
    <mergeCell ref="E26:E32"/>
    <mergeCell ref="F26:F32"/>
    <mergeCell ref="G26:G32"/>
    <mergeCell ref="H26:H32"/>
    <mergeCell ref="I26:I32"/>
    <mergeCell ref="O19:O25"/>
    <mergeCell ref="P19:P25"/>
    <mergeCell ref="AD19:AD25"/>
    <mergeCell ref="AF19:AF25"/>
    <mergeCell ref="AH19:AH25"/>
    <mergeCell ref="AI19:AI25"/>
    <mergeCell ref="I19:I25"/>
    <mergeCell ref="J19:J25"/>
    <mergeCell ref="K19:K25"/>
    <mergeCell ref="A19:A25"/>
    <mergeCell ref="C19:C25"/>
    <mergeCell ref="AP11:AR17"/>
    <mergeCell ref="M11:M17"/>
    <mergeCell ref="N11:N17"/>
    <mergeCell ref="O11:O17"/>
    <mergeCell ref="P11:P17"/>
    <mergeCell ref="AD11:AD17"/>
    <mergeCell ref="AF11:AF17"/>
    <mergeCell ref="L19:L25"/>
    <mergeCell ref="M19:M25"/>
    <mergeCell ref="N19:N25"/>
    <mergeCell ref="AP18:AR18"/>
    <mergeCell ref="L11:L17"/>
    <mergeCell ref="A11:A17"/>
    <mergeCell ref="B11:B74"/>
    <mergeCell ref="C11:C17"/>
    <mergeCell ref="D11:D17"/>
    <mergeCell ref="E11:E17"/>
    <mergeCell ref="F11:F17"/>
    <mergeCell ref="AC9:AC10"/>
    <mergeCell ref="AD9:AD10"/>
    <mergeCell ref="AE9:AE10"/>
    <mergeCell ref="R9:R10"/>
    <mergeCell ref="S9:S10"/>
    <mergeCell ref="T9:T10"/>
    <mergeCell ref="U9:U10"/>
    <mergeCell ref="V9:V10"/>
    <mergeCell ref="W9:AB9"/>
    <mergeCell ref="L9:L10"/>
    <mergeCell ref="M9:M10"/>
    <mergeCell ref="D19:D25"/>
    <mergeCell ref="E19:E25"/>
    <mergeCell ref="F19:F25"/>
    <mergeCell ref="G19:G25"/>
    <mergeCell ref="H19:H25"/>
    <mergeCell ref="K26:K32"/>
    <mergeCell ref="L26:L32"/>
    <mergeCell ref="P9:P10"/>
    <mergeCell ref="G11:G17"/>
    <mergeCell ref="H11:H17"/>
    <mergeCell ref="I11:I17"/>
    <mergeCell ref="J11:J17"/>
    <mergeCell ref="AN8:AN10"/>
    <mergeCell ref="AO8:AO10"/>
    <mergeCell ref="AI9:AI10"/>
    <mergeCell ref="AK9:AK10"/>
    <mergeCell ref="AL9:AL10"/>
    <mergeCell ref="Q9:Q10"/>
    <mergeCell ref="AH11:AH17"/>
    <mergeCell ref="AI11:AI17"/>
    <mergeCell ref="AO11:AO17"/>
    <mergeCell ref="K11:K17"/>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M9:AM10"/>
    <mergeCell ref="AF9:AF10"/>
    <mergeCell ref="AG9:AG10"/>
    <mergeCell ref="AH9:AH10"/>
    <mergeCell ref="N9:N10"/>
    <mergeCell ref="O9:O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4900" priority="281" operator="equal">
      <formula>"Muy Alta"</formula>
    </cfRule>
    <cfRule type="cellIs" dxfId="4899" priority="282" operator="equal">
      <formula>"Alta"</formula>
    </cfRule>
    <cfRule type="cellIs" dxfId="4898" priority="283" operator="equal">
      <formula>"Media"</formula>
    </cfRule>
    <cfRule type="cellIs" dxfId="4897" priority="284" operator="equal">
      <formula>"Baja"</formula>
    </cfRule>
    <cfRule type="cellIs" dxfId="4896" priority="285" operator="equal">
      <formula>"Muy Baja"</formula>
    </cfRule>
  </conditionalFormatting>
  <conditionalFormatting sqref="J19">
    <cfRule type="cellIs" dxfId="4895" priority="223" operator="equal">
      <formula>"Muy Alta"</formula>
    </cfRule>
    <cfRule type="cellIs" dxfId="4894" priority="224" operator="equal">
      <formula>"Alta"</formula>
    </cfRule>
    <cfRule type="cellIs" dxfId="4893" priority="225" operator="equal">
      <formula>"Media"</formula>
    </cfRule>
    <cfRule type="cellIs" dxfId="4892" priority="226" operator="equal">
      <formula>"Baja"</formula>
    </cfRule>
    <cfRule type="cellIs" dxfId="4891" priority="227" operator="equal">
      <formula>"Muy Baja"</formula>
    </cfRule>
  </conditionalFormatting>
  <conditionalFormatting sqref="J26">
    <cfRule type="cellIs" dxfId="4890" priority="194" operator="equal">
      <formula>"Muy Alta"</formula>
    </cfRule>
    <cfRule type="cellIs" dxfId="4889" priority="195" operator="equal">
      <formula>"Alta"</formula>
    </cfRule>
    <cfRule type="cellIs" dxfId="4888" priority="196" operator="equal">
      <formula>"Media"</formula>
    </cfRule>
    <cfRule type="cellIs" dxfId="4887" priority="197" operator="equal">
      <formula>"Baja"</formula>
    </cfRule>
    <cfRule type="cellIs" dxfId="4886" priority="198" operator="equal">
      <formula>"Muy Baja"</formula>
    </cfRule>
  </conditionalFormatting>
  <conditionalFormatting sqref="J33">
    <cfRule type="cellIs" dxfId="4885" priority="165" operator="equal">
      <formula>"Muy Alta"</formula>
    </cfRule>
    <cfRule type="cellIs" dxfId="4884" priority="166" operator="equal">
      <formula>"Alta"</formula>
    </cfRule>
    <cfRule type="cellIs" dxfId="4883" priority="167" operator="equal">
      <formula>"Media"</formula>
    </cfRule>
    <cfRule type="cellIs" dxfId="4882" priority="168" operator="equal">
      <formula>"Baja"</formula>
    </cfRule>
    <cfRule type="cellIs" dxfId="4881" priority="169" operator="equal">
      <formula>"Muy Baja"</formula>
    </cfRule>
  </conditionalFormatting>
  <conditionalFormatting sqref="J40">
    <cfRule type="cellIs" dxfId="4880" priority="136" operator="equal">
      <formula>"Muy Alta"</formula>
    </cfRule>
    <cfRule type="cellIs" dxfId="4879" priority="137" operator="equal">
      <formula>"Alta"</formula>
    </cfRule>
    <cfRule type="cellIs" dxfId="4878" priority="138" operator="equal">
      <formula>"Media"</formula>
    </cfRule>
    <cfRule type="cellIs" dxfId="4877" priority="139" operator="equal">
      <formula>"Baja"</formula>
    </cfRule>
    <cfRule type="cellIs" dxfId="4876" priority="140" operator="equal">
      <formula>"Muy Baja"</formula>
    </cfRule>
  </conditionalFormatting>
  <conditionalFormatting sqref="J47">
    <cfRule type="cellIs" dxfId="4875" priority="107" operator="equal">
      <formula>"Muy Alta"</formula>
    </cfRule>
    <cfRule type="cellIs" dxfId="4874" priority="108" operator="equal">
      <formula>"Alta"</formula>
    </cfRule>
    <cfRule type="cellIs" dxfId="4873" priority="109" operator="equal">
      <formula>"Media"</formula>
    </cfRule>
    <cfRule type="cellIs" dxfId="4872" priority="110" operator="equal">
      <formula>"Baja"</formula>
    </cfRule>
    <cfRule type="cellIs" dxfId="4871" priority="111" operator="equal">
      <formula>"Muy Baja"</formula>
    </cfRule>
  </conditionalFormatting>
  <conditionalFormatting sqref="J54">
    <cfRule type="cellIs" dxfId="4870" priority="78" operator="equal">
      <formula>"Muy Alta"</formula>
    </cfRule>
    <cfRule type="cellIs" dxfId="4869" priority="79" operator="equal">
      <formula>"Alta"</formula>
    </cfRule>
    <cfRule type="cellIs" dxfId="4868" priority="80" operator="equal">
      <formula>"Media"</formula>
    </cfRule>
    <cfRule type="cellIs" dxfId="4867" priority="81" operator="equal">
      <formula>"Baja"</formula>
    </cfRule>
    <cfRule type="cellIs" dxfId="4866" priority="82" operator="equal">
      <formula>"Muy Baja"</formula>
    </cfRule>
  </conditionalFormatting>
  <conditionalFormatting sqref="M11">
    <cfRule type="containsText" dxfId="4865" priority="262" operator="containsText" text="❌">
      <formula>NOT(ISERROR(SEARCH("❌",M11)))</formula>
    </cfRule>
  </conditionalFormatting>
  <conditionalFormatting sqref="M19">
    <cfRule type="containsText" dxfId="4864" priority="204" operator="containsText" text="❌">
      <formula>NOT(ISERROR(SEARCH("❌",M19)))</formula>
    </cfRule>
  </conditionalFormatting>
  <conditionalFormatting sqref="M26">
    <cfRule type="containsText" dxfId="4863" priority="175" operator="containsText" text="❌">
      <formula>NOT(ISERROR(SEARCH("❌",M26)))</formula>
    </cfRule>
  </conditionalFormatting>
  <conditionalFormatting sqref="M33">
    <cfRule type="containsText" dxfId="4862" priority="146" operator="containsText" text="❌">
      <formula>NOT(ISERROR(SEARCH("❌",M33)))</formula>
    </cfRule>
  </conditionalFormatting>
  <conditionalFormatting sqref="M40">
    <cfRule type="containsText" dxfId="4861" priority="117" operator="containsText" text="❌">
      <formula>NOT(ISERROR(SEARCH("❌",M40)))</formula>
    </cfRule>
  </conditionalFormatting>
  <conditionalFormatting sqref="M47">
    <cfRule type="containsText" dxfId="4860" priority="88" operator="containsText" text="❌">
      <formula>NOT(ISERROR(SEARCH("❌",M47)))</formula>
    </cfRule>
  </conditionalFormatting>
  <conditionalFormatting sqref="M54">
    <cfRule type="containsText" dxfId="4859" priority="59" operator="containsText" text="❌">
      <formula>NOT(ISERROR(SEARCH("❌",M54)))</formula>
    </cfRule>
  </conditionalFormatting>
  <conditionalFormatting sqref="N11">
    <cfRule type="cellIs" dxfId="4858" priority="286" operator="equal">
      <formula>"Catastrófico"</formula>
    </cfRule>
    <cfRule type="cellIs" dxfId="4857" priority="287" operator="equal">
      <formula>"Mayor"</formula>
    </cfRule>
    <cfRule type="cellIs" dxfId="4856" priority="288" operator="equal">
      <formula>"Moderado"</formula>
    </cfRule>
    <cfRule type="cellIs" dxfId="4855" priority="289" operator="equal">
      <formula>"Menor"</formula>
    </cfRule>
    <cfRule type="cellIs" dxfId="4854" priority="290" operator="equal">
      <formula>"Leve"</formula>
    </cfRule>
  </conditionalFormatting>
  <conditionalFormatting sqref="N19">
    <cfRule type="cellIs" dxfId="4853" priority="228" operator="equal">
      <formula>"Catastrófico"</formula>
    </cfRule>
    <cfRule type="cellIs" dxfId="4852" priority="229" operator="equal">
      <formula>"Mayor"</formula>
    </cfRule>
    <cfRule type="cellIs" dxfId="4851" priority="230" operator="equal">
      <formula>"Moderado"</formula>
    </cfRule>
    <cfRule type="cellIs" dxfId="4850" priority="231" operator="equal">
      <formula>"Menor"</formula>
    </cfRule>
    <cfRule type="cellIs" dxfId="4849" priority="232" operator="equal">
      <formula>"Leve"</formula>
    </cfRule>
  </conditionalFormatting>
  <conditionalFormatting sqref="N26">
    <cfRule type="cellIs" dxfId="4848" priority="199" operator="equal">
      <formula>"Catastrófico"</formula>
    </cfRule>
    <cfRule type="cellIs" dxfId="4847" priority="200" operator="equal">
      <formula>"Mayor"</formula>
    </cfRule>
    <cfRule type="cellIs" dxfId="4846" priority="201" operator="equal">
      <formula>"Moderado"</formula>
    </cfRule>
    <cfRule type="cellIs" dxfId="4845" priority="202" operator="equal">
      <formula>"Menor"</formula>
    </cfRule>
    <cfRule type="cellIs" dxfId="4844" priority="203" operator="equal">
      <formula>"Leve"</formula>
    </cfRule>
  </conditionalFormatting>
  <conditionalFormatting sqref="N33">
    <cfRule type="cellIs" dxfId="4843" priority="170" operator="equal">
      <formula>"Catastrófico"</formula>
    </cfRule>
    <cfRule type="cellIs" dxfId="4842" priority="171" operator="equal">
      <formula>"Mayor"</formula>
    </cfRule>
    <cfRule type="cellIs" dxfId="4841" priority="172" operator="equal">
      <formula>"Moderado"</formula>
    </cfRule>
    <cfRule type="cellIs" dxfId="4840" priority="173" operator="equal">
      <formula>"Menor"</formula>
    </cfRule>
    <cfRule type="cellIs" dxfId="4839" priority="174" operator="equal">
      <formula>"Leve"</formula>
    </cfRule>
  </conditionalFormatting>
  <conditionalFormatting sqref="N40">
    <cfRule type="cellIs" dxfId="4838" priority="141" operator="equal">
      <formula>"Catastrófico"</formula>
    </cfRule>
    <cfRule type="cellIs" dxfId="4837" priority="142" operator="equal">
      <formula>"Mayor"</formula>
    </cfRule>
    <cfRule type="cellIs" dxfId="4836" priority="143" operator="equal">
      <formula>"Moderado"</formula>
    </cfRule>
    <cfRule type="cellIs" dxfId="4835" priority="144" operator="equal">
      <formula>"Menor"</formula>
    </cfRule>
    <cfRule type="cellIs" dxfId="4834" priority="145" operator="equal">
      <formula>"Leve"</formula>
    </cfRule>
  </conditionalFormatting>
  <conditionalFormatting sqref="N47">
    <cfRule type="cellIs" dxfId="4833" priority="112" operator="equal">
      <formula>"Catastrófico"</formula>
    </cfRule>
    <cfRule type="cellIs" dxfId="4832" priority="113" operator="equal">
      <formula>"Mayor"</formula>
    </cfRule>
    <cfRule type="cellIs" dxfId="4831" priority="114" operator="equal">
      <formula>"Moderado"</formula>
    </cfRule>
    <cfRule type="cellIs" dxfId="4830" priority="115" operator="equal">
      <formula>"Menor"</formula>
    </cfRule>
    <cfRule type="cellIs" dxfId="4829" priority="116" operator="equal">
      <formula>"Leve"</formula>
    </cfRule>
  </conditionalFormatting>
  <conditionalFormatting sqref="N54">
    <cfRule type="cellIs" dxfId="4828" priority="83" operator="equal">
      <formula>"Catastrófico"</formula>
    </cfRule>
    <cfRule type="cellIs" dxfId="4827" priority="84" operator="equal">
      <formula>"Mayor"</formula>
    </cfRule>
    <cfRule type="cellIs" dxfId="4826" priority="85" operator="equal">
      <formula>"Moderado"</formula>
    </cfRule>
    <cfRule type="cellIs" dxfId="4825" priority="86" operator="equal">
      <formula>"Menor"</formula>
    </cfRule>
    <cfRule type="cellIs" dxfId="4824" priority="87" operator="equal">
      <formula>"Leve"</formula>
    </cfRule>
  </conditionalFormatting>
  <conditionalFormatting sqref="P11">
    <cfRule type="cellIs" dxfId="4823" priority="277" operator="equal">
      <formula>"Extremo"</formula>
    </cfRule>
    <cfRule type="cellIs" dxfId="4822" priority="278" operator="equal">
      <formula>"Alto"</formula>
    </cfRule>
    <cfRule type="cellIs" dxfId="4821" priority="279" operator="equal">
      <formula>"Moderado"</formula>
    </cfRule>
    <cfRule type="cellIs" dxfId="4820" priority="280" operator="equal">
      <formula>"Bajo"</formula>
    </cfRule>
  </conditionalFormatting>
  <conditionalFormatting sqref="P19">
    <cfRule type="cellIs" dxfId="4819" priority="219" operator="equal">
      <formula>"Extremo"</formula>
    </cfRule>
    <cfRule type="cellIs" dxfId="4818" priority="220" operator="equal">
      <formula>"Alto"</formula>
    </cfRule>
    <cfRule type="cellIs" dxfId="4817" priority="221" operator="equal">
      <formula>"Moderado"</formula>
    </cfRule>
    <cfRule type="cellIs" dxfId="4816" priority="222" operator="equal">
      <formula>"Bajo"</formula>
    </cfRule>
  </conditionalFormatting>
  <conditionalFormatting sqref="P26">
    <cfRule type="cellIs" dxfId="4815" priority="190" operator="equal">
      <formula>"Extremo"</formula>
    </cfRule>
    <cfRule type="cellIs" dxfId="4814" priority="191" operator="equal">
      <formula>"Alto"</formula>
    </cfRule>
    <cfRule type="cellIs" dxfId="4813" priority="192" operator="equal">
      <formula>"Moderado"</formula>
    </cfRule>
    <cfRule type="cellIs" dxfId="4812" priority="193" operator="equal">
      <formula>"Bajo"</formula>
    </cfRule>
  </conditionalFormatting>
  <conditionalFormatting sqref="P33">
    <cfRule type="cellIs" dxfId="4811" priority="161" operator="equal">
      <formula>"Extremo"</formula>
    </cfRule>
    <cfRule type="cellIs" dxfId="4810" priority="162" operator="equal">
      <formula>"Alto"</formula>
    </cfRule>
    <cfRule type="cellIs" dxfId="4809" priority="163" operator="equal">
      <formula>"Moderado"</formula>
    </cfRule>
    <cfRule type="cellIs" dxfId="4808" priority="164" operator="equal">
      <formula>"Bajo"</formula>
    </cfRule>
  </conditionalFormatting>
  <conditionalFormatting sqref="P40">
    <cfRule type="cellIs" dxfId="4807" priority="132" operator="equal">
      <formula>"Extremo"</formula>
    </cfRule>
    <cfRule type="cellIs" dxfId="4806" priority="133" operator="equal">
      <formula>"Alto"</formula>
    </cfRule>
    <cfRule type="cellIs" dxfId="4805" priority="134" operator="equal">
      <formula>"Moderado"</formula>
    </cfRule>
    <cfRule type="cellIs" dxfId="4804" priority="135" operator="equal">
      <formula>"Bajo"</formula>
    </cfRule>
  </conditionalFormatting>
  <conditionalFormatting sqref="P47">
    <cfRule type="cellIs" dxfId="4803" priority="103" operator="equal">
      <formula>"Extremo"</formula>
    </cfRule>
    <cfRule type="cellIs" dxfId="4802" priority="104" operator="equal">
      <formula>"Alto"</formula>
    </cfRule>
    <cfRule type="cellIs" dxfId="4801" priority="105" operator="equal">
      <formula>"Moderado"</formula>
    </cfRule>
    <cfRule type="cellIs" dxfId="4800" priority="106" operator="equal">
      <formula>"Bajo"</formula>
    </cfRule>
  </conditionalFormatting>
  <conditionalFormatting sqref="P54">
    <cfRule type="cellIs" dxfId="4799" priority="74" operator="equal">
      <formula>"Extremo"</formula>
    </cfRule>
    <cfRule type="cellIs" dxfId="4798" priority="75" operator="equal">
      <formula>"Alto"</formula>
    </cfRule>
    <cfRule type="cellIs" dxfId="4797" priority="76" operator="equal">
      <formula>"Moderado"</formula>
    </cfRule>
    <cfRule type="cellIs" dxfId="4796" priority="77" operator="equal">
      <formula>"Bajo"</formula>
    </cfRule>
  </conditionalFormatting>
  <conditionalFormatting sqref="AD11">
    <cfRule type="cellIs" dxfId="4795" priority="272" operator="equal">
      <formula>"Muy Alta"</formula>
    </cfRule>
    <cfRule type="cellIs" dxfId="4794" priority="273" operator="equal">
      <formula>"Alta"</formula>
    </cfRule>
    <cfRule type="cellIs" dxfId="4793" priority="274" operator="equal">
      <formula>"Media"</formula>
    </cfRule>
    <cfRule type="cellIs" dxfId="4792" priority="275" operator="equal">
      <formula>"Baja"</formula>
    </cfRule>
    <cfRule type="cellIs" dxfId="4791" priority="276" operator="equal">
      <formula>"Muy Baja"</formula>
    </cfRule>
  </conditionalFormatting>
  <conditionalFormatting sqref="AD19">
    <cfRule type="cellIs" dxfId="4790" priority="214" operator="equal">
      <formula>"Muy Alta"</formula>
    </cfRule>
    <cfRule type="cellIs" dxfId="4789" priority="215" operator="equal">
      <formula>"Alta"</formula>
    </cfRule>
    <cfRule type="cellIs" dxfId="4788" priority="216" operator="equal">
      <formula>"Media"</formula>
    </cfRule>
    <cfRule type="cellIs" dxfId="4787" priority="217" operator="equal">
      <formula>"Baja"</formula>
    </cfRule>
    <cfRule type="cellIs" dxfId="4786" priority="218" operator="equal">
      <formula>"Muy Baja"</formula>
    </cfRule>
  </conditionalFormatting>
  <conditionalFormatting sqref="AD26">
    <cfRule type="cellIs" dxfId="4785" priority="185" operator="equal">
      <formula>"Muy Alta"</formula>
    </cfRule>
    <cfRule type="cellIs" dxfId="4784" priority="186" operator="equal">
      <formula>"Alta"</formula>
    </cfRule>
    <cfRule type="cellIs" dxfId="4783" priority="187" operator="equal">
      <formula>"Media"</formula>
    </cfRule>
    <cfRule type="cellIs" dxfId="4782" priority="188" operator="equal">
      <formula>"Baja"</formula>
    </cfRule>
    <cfRule type="cellIs" dxfId="4781" priority="189" operator="equal">
      <formula>"Muy Baja"</formula>
    </cfRule>
  </conditionalFormatting>
  <conditionalFormatting sqref="AD33">
    <cfRule type="cellIs" dxfId="4780" priority="156" operator="equal">
      <formula>"Muy Alta"</formula>
    </cfRule>
    <cfRule type="cellIs" dxfId="4779" priority="157" operator="equal">
      <formula>"Alta"</formula>
    </cfRule>
    <cfRule type="cellIs" dxfId="4778" priority="158" operator="equal">
      <formula>"Media"</formula>
    </cfRule>
    <cfRule type="cellIs" dxfId="4777" priority="159" operator="equal">
      <formula>"Baja"</formula>
    </cfRule>
    <cfRule type="cellIs" dxfId="4776" priority="160" operator="equal">
      <formula>"Muy Baja"</formula>
    </cfRule>
  </conditionalFormatting>
  <conditionalFormatting sqref="AD40">
    <cfRule type="cellIs" dxfId="4775" priority="127" operator="equal">
      <formula>"Muy Alta"</formula>
    </cfRule>
    <cfRule type="cellIs" dxfId="4774" priority="128" operator="equal">
      <formula>"Alta"</formula>
    </cfRule>
    <cfRule type="cellIs" dxfId="4773" priority="129" operator="equal">
      <formula>"Media"</formula>
    </cfRule>
    <cfRule type="cellIs" dxfId="4772" priority="130" operator="equal">
      <formula>"Baja"</formula>
    </cfRule>
    <cfRule type="cellIs" dxfId="4771" priority="131" operator="equal">
      <formula>"Muy Baja"</formula>
    </cfRule>
  </conditionalFormatting>
  <conditionalFormatting sqref="AD47">
    <cfRule type="cellIs" dxfId="4770" priority="98" operator="equal">
      <formula>"Muy Alta"</formula>
    </cfRule>
    <cfRule type="cellIs" dxfId="4769" priority="99" operator="equal">
      <formula>"Alta"</formula>
    </cfRule>
    <cfRule type="cellIs" dxfId="4768" priority="100" operator="equal">
      <formula>"Media"</formula>
    </cfRule>
    <cfRule type="cellIs" dxfId="4767" priority="101" operator="equal">
      <formula>"Baja"</formula>
    </cfRule>
    <cfRule type="cellIs" dxfId="4766" priority="102" operator="equal">
      <formula>"Muy Baja"</formula>
    </cfRule>
  </conditionalFormatting>
  <conditionalFormatting sqref="AD54">
    <cfRule type="cellIs" dxfId="4765" priority="69" operator="equal">
      <formula>"Muy Alta"</formula>
    </cfRule>
    <cfRule type="cellIs" dxfId="4764" priority="70" operator="equal">
      <formula>"Alta"</formula>
    </cfRule>
    <cfRule type="cellIs" dxfId="4763" priority="71" operator="equal">
      <formula>"Media"</formula>
    </cfRule>
    <cfRule type="cellIs" dxfId="4762" priority="72" operator="equal">
      <formula>"Baja"</formula>
    </cfRule>
    <cfRule type="cellIs" dxfId="4761" priority="73" operator="equal">
      <formula>"Muy Baja"</formula>
    </cfRule>
  </conditionalFormatting>
  <conditionalFormatting sqref="AF11">
    <cfRule type="cellIs" dxfId="4760" priority="267" operator="equal">
      <formula>"Catastrófico"</formula>
    </cfRule>
    <cfRule type="cellIs" dxfId="4759" priority="268" operator="equal">
      <formula>"Mayor"</formula>
    </cfRule>
    <cfRule type="cellIs" dxfId="4758" priority="269" operator="equal">
      <formula>"Moderado"</formula>
    </cfRule>
    <cfRule type="cellIs" dxfId="4757" priority="270" operator="equal">
      <formula>"Menor"</formula>
    </cfRule>
    <cfRule type="cellIs" dxfId="4756" priority="271" operator="equal">
      <formula>"Leve"</formula>
    </cfRule>
  </conditionalFormatting>
  <conditionalFormatting sqref="AF19">
    <cfRule type="cellIs" dxfId="4755" priority="209" operator="equal">
      <formula>"Catastrófico"</formula>
    </cfRule>
    <cfRule type="cellIs" dxfId="4754" priority="210" operator="equal">
      <formula>"Mayor"</formula>
    </cfRule>
    <cfRule type="cellIs" dxfId="4753" priority="211" operator="equal">
      <formula>"Moderado"</formula>
    </cfRule>
    <cfRule type="cellIs" dxfId="4752" priority="212" operator="equal">
      <formula>"Menor"</formula>
    </cfRule>
    <cfRule type="cellIs" dxfId="4751" priority="213" operator="equal">
      <formula>"Leve"</formula>
    </cfRule>
  </conditionalFormatting>
  <conditionalFormatting sqref="AF26">
    <cfRule type="cellIs" dxfId="4750" priority="180" operator="equal">
      <formula>"Catastrófico"</formula>
    </cfRule>
    <cfRule type="cellIs" dxfId="4749" priority="181" operator="equal">
      <formula>"Mayor"</formula>
    </cfRule>
    <cfRule type="cellIs" dxfId="4748" priority="182" operator="equal">
      <formula>"Moderado"</formula>
    </cfRule>
    <cfRule type="cellIs" dxfId="4747" priority="183" operator="equal">
      <formula>"Menor"</formula>
    </cfRule>
    <cfRule type="cellIs" dxfId="4746" priority="184" operator="equal">
      <formula>"Leve"</formula>
    </cfRule>
  </conditionalFormatting>
  <conditionalFormatting sqref="AF33">
    <cfRule type="cellIs" dxfId="4745" priority="151" operator="equal">
      <formula>"Catastrófico"</formula>
    </cfRule>
    <cfRule type="cellIs" dxfId="4744" priority="152" operator="equal">
      <formula>"Mayor"</formula>
    </cfRule>
    <cfRule type="cellIs" dxfId="4743" priority="153" operator="equal">
      <formula>"Moderado"</formula>
    </cfRule>
    <cfRule type="cellIs" dxfId="4742" priority="154" operator="equal">
      <formula>"Menor"</formula>
    </cfRule>
    <cfRule type="cellIs" dxfId="4741" priority="155" operator="equal">
      <formula>"Leve"</formula>
    </cfRule>
  </conditionalFormatting>
  <conditionalFormatting sqref="AF40">
    <cfRule type="cellIs" dxfId="4740" priority="122" operator="equal">
      <formula>"Catastrófico"</formula>
    </cfRule>
    <cfRule type="cellIs" dxfId="4739" priority="123" operator="equal">
      <formula>"Mayor"</formula>
    </cfRule>
    <cfRule type="cellIs" dxfId="4738" priority="124" operator="equal">
      <formula>"Moderado"</formula>
    </cfRule>
    <cfRule type="cellIs" dxfId="4737" priority="125" operator="equal">
      <formula>"Menor"</formula>
    </cfRule>
    <cfRule type="cellIs" dxfId="4736" priority="126" operator="equal">
      <formula>"Leve"</formula>
    </cfRule>
  </conditionalFormatting>
  <conditionalFormatting sqref="AF47">
    <cfRule type="cellIs" dxfId="4735" priority="93" operator="equal">
      <formula>"Catastrófico"</formula>
    </cfRule>
    <cfRule type="cellIs" dxfId="4734" priority="94" operator="equal">
      <formula>"Mayor"</formula>
    </cfRule>
    <cfRule type="cellIs" dxfId="4733" priority="95" operator="equal">
      <formula>"Moderado"</formula>
    </cfRule>
    <cfRule type="cellIs" dxfId="4732" priority="96" operator="equal">
      <formula>"Menor"</formula>
    </cfRule>
    <cfRule type="cellIs" dxfId="4731" priority="97" operator="equal">
      <formula>"Leve"</formula>
    </cfRule>
  </conditionalFormatting>
  <conditionalFormatting sqref="AF54">
    <cfRule type="cellIs" dxfId="4730" priority="64" operator="equal">
      <formula>"Catastrófico"</formula>
    </cfRule>
    <cfRule type="cellIs" dxfId="4729" priority="65" operator="equal">
      <formula>"Mayor"</formula>
    </cfRule>
    <cfRule type="cellIs" dxfId="4728" priority="66" operator="equal">
      <formula>"Moderado"</formula>
    </cfRule>
    <cfRule type="cellIs" dxfId="4727" priority="67" operator="equal">
      <formula>"Menor"</formula>
    </cfRule>
    <cfRule type="cellIs" dxfId="4726" priority="68" operator="equal">
      <formula>"Leve"</formula>
    </cfRule>
  </conditionalFormatting>
  <conditionalFormatting sqref="AH11">
    <cfRule type="cellIs" dxfId="4725" priority="263" operator="equal">
      <formula>"Extremo"</formula>
    </cfRule>
    <cfRule type="cellIs" dxfId="4724" priority="264" operator="equal">
      <formula>"Alto"</formula>
    </cfRule>
    <cfRule type="cellIs" dxfId="4723" priority="265" operator="equal">
      <formula>"Moderado"</formula>
    </cfRule>
    <cfRule type="cellIs" dxfId="4722" priority="266" operator="equal">
      <formula>"Bajo"</formula>
    </cfRule>
  </conditionalFormatting>
  <conditionalFormatting sqref="AH19">
    <cfRule type="cellIs" dxfId="4721" priority="205" operator="equal">
      <formula>"Extremo"</formula>
    </cfRule>
    <cfRule type="cellIs" dxfId="4720" priority="206" operator="equal">
      <formula>"Alto"</formula>
    </cfRule>
    <cfRule type="cellIs" dxfId="4719" priority="207" operator="equal">
      <formula>"Moderado"</formula>
    </cfRule>
    <cfRule type="cellIs" dxfId="4718" priority="208" operator="equal">
      <formula>"Bajo"</formula>
    </cfRule>
  </conditionalFormatting>
  <conditionalFormatting sqref="AH26">
    <cfRule type="cellIs" dxfId="4717" priority="176" operator="equal">
      <formula>"Extremo"</formula>
    </cfRule>
    <cfRule type="cellIs" dxfId="4716" priority="177" operator="equal">
      <formula>"Alto"</formula>
    </cfRule>
    <cfRule type="cellIs" dxfId="4715" priority="178" operator="equal">
      <formula>"Moderado"</formula>
    </cfRule>
    <cfRule type="cellIs" dxfId="4714" priority="179" operator="equal">
      <formula>"Bajo"</formula>
    </cfRule>
  </conditionalFormatting>
  <conditionalFormatting sqref="AH33">
    <cfRule type="cellIs" dxfId="4713" priority="147" operator="equal">
      <formula>"Extremo"</formula>
    </cfRule>
    <cfRule type="cellIs" dxfId="4712" priority="148" operator="equal">
      <formula>"Alto"</formula>
    </cfRule>
    <cfRule type="cellIs" dxfId="4711" priority="149" operator="equal">
      <formula>"Moderado"</formula>
    </cfRule>
    <cfRule type="cellIs" dxfId="4710" priority="150" operator="equal">
      <formula>"Bajo"</formula>
    </cfRule>
  </conditionalFormatting>
  <conditionalFormatting sqref="AH40">
    <cfRule type="cellIs" dxfId="4709" priority="118" operator="equal">
      <formula>"Extremo"</formula>
    </cfRule>
    <cfRule type="cellIs" dxfId="4708" priority="119" operator="equal">
      <formula>"Alto"</formula>
    </cfRule>
    <cfRule type="cellIs" dxfId="4707" priority="120" operator="equal">
      <formula>"Moderado"</formula>
    </cfRule>
    <cfRule type="cellIs" dxfId="4706" priority="121" operator="equal">
      <formula>"Bajo"</formula>
    </cfRule>
  </conditionalFormatting>
  <conditionalFormatting sqref="AH47">
    <cfRule type="cellIs" dxfId="4705" priority="89" operator="equal">
      <formula>"Extremo"</formula>
    </cfRule>
    <cfRule type="cellIs" dxfId="4704" priority="90" operator="equal">
      <formula>"Alto"</formula>
    </cfRule>
    <cfRule type="cellIs" dxfId="4703" priority="91" operator="equal">
      <formula>"Moderado"</formula>
    </cfRule>
    <cfRule type="cellIs" dxfId="4702" priority="92" operator="equal">
      <formula>"Bajo"</formula>
    </cfRule>
  </conditionalFormatting>
  <conditionalFormatting sqref="AH54">
    <cfRule type="cellIs" dxfId="4701" priority="60" operator="equal">
      <formula>"Extremo"</formula>
    </cfRule>
    <cfRule type="cellIs" dxfId="4700" priority="61" operator="equal">
      <formula>"Alto"</formula>
    </cfRule>
    <cfRule type="cellIs" dxfId="4699" priority="62" operator="equal">
      <formula>"Moderado"</formula>
    </cfRule>
    <cfRule type="cellIs" dxfId="4698" priority="63" operator="equal">
      <formula>"Bajo"</formula>
    </cfRule>
  </conditionalFormatting>
  <conditionalFormatting sqref="J61">
    <cfRule type="cellIs" dxfId="4697" priority="49" operator="equal">
      <formula>"Muy Alta"</formula>
    </cfRule>
    <cfRule type="cellIs" dxfId="4696" priority="50" operator="equal">
      <formula>"Alta"</formula>
    </cfRule>
    <cfRule type="cellIs" dxfId="4695" priority="51" operator="equal">
      <formula>"Media"</formula>
    </cfRule>
    <cfRule type="cellIs" dxfId="4694" priority="52" operator="equal">
      <formula>"Baja"</formula>
    </cfRule>
    <cfRule type="cellIs" dxfId="4693" priority="53" operator="equal">
      <formula>"Muy Baja"</formula>
    </cfRule>
  </conditionalFormatting>
  <conditionalFormatting sqref="M61">
    <cfRule type="containsText" dxfId="4692" priority="30" operator="containsText" text="❌">
      <formula>NOT(ISERROR(SEARCH("❌",M61)))</formula>
    </cfRule>
  </conditionalFormatting>
  <conditionalFormatting sqref="N61">
    <cfRule type="cellIs" dxfId="4691" priority="54" operator="equal">
      <formula>"Catastrófico"</formula>
    </cfRule>
    <cfRule type="cellIs" dxfId="4690" priority="55" operator="equal">
      <formula>"Mayor"</formula>
    </cfRule>
    <cfRule type="cellIs" dxfId="4689" priority="56" operator="equal">
      <formula>"Moderado"</formula>
    </cfRule>
    <cfRule type="cellIs" dxfId="4688" priority="57" operator="equal">
      <formula>"Menor"</formula>
    </cfRule>
    <cfRule type="cellIs" dxfId="4687" priority="58" operator="equal">
      <formula>"Leve"</formula>
    </cfRule>
  </conditionalFormatting>
  <conditionalFormatting sqref="P61">
    <cfRule type="cellIs" dxfId="4686" priority="45" operator="equal">
      <formula>"Extremo"</formula>
    </cfRule>
    <cfRule type="cellIs" dxfId="4685" priority="46" operator="equal">
      <formula>"Alto"</formula>
    </cfRule>
    <cfRule type="cellIs" dxfId="4684" priority="47" operator="equal">
      <formula>"Moderado"</formula>
    </cfRule>
    <cfRule type="cellIs" dxfId="4683" priority="48" operator="equal">
      <formula>"Bajo"</formula>
    </cfRule>
  </conditionalFormatting>
  <conditionalFormatting sqref="AD61">
    <cfRule type="cellIs" dxfId="4682" priority="40" operator="equal">
      <formula>"Muy Alta"</formula>
    </cfRule>
    <cfRule type="cellIs" dxfId="4681" priority="41" operator="equal">
      <formula>"Alta"</formula>
    </cfRule>
    <cfRule type="cellIs" dxfId="4680" priority="42" operator="equal">
      <formula>"Media"</formula>
    </cfRule>
    <cfRule type="cellIs" dxfId="4679" priority="43" operator="equal">
      <formula>"Baja"</formula>
    </cfRule>
    <cfRule type="cellIs" dxfId="4678" priority="44" operator="equal">
      <formula>"Muy Baja"</formula>
    </cfRule>
  </conditionalFormatting>
  <conditionalFormatting sqref="AF61">
    <cfRule type="cellIs" dxfId="4677" priority="35" operator="equal">
      <formula>"Catastrófico"</formula>
    </cfRule>
    <cfRule type="cellIs" dxfId="4676" priority="36" operator="equal">
      <formula>"Mayor"</formula>
    </cfRule>
    <cfRule type="cellIs" dxfId="4675" priority="37" operator="equal">
      <formula>"Moderado"</formula>
    </cfRule>
    <cfRule type="cellIs" dxfId="4674" priority="38" operator="equal">
      <formula>"Menor"</formula>
    </cfRule>
    <cfRule type="cellIs" dxfId="4673" priority="39" operator="equal">
      <formula>"Leve"</formula>
    </cfRule>
  </conditionalFormatting>
  <conditionalFormatting sqref="AH61">
    <cfRule type="cellIs" dxfId="4672" priority="31" operator="equal">
      <formula>"Extremo"</formula>
    </cfRule>
    <cfRule type="cellIs" dxfId="4671" priority="32" operator="equal">
      <formula>"Alto"</formula>
    </cfRule>
    <cfRule type="cellIs" dxfId="4670" priority="33" operator="equal">
      <formula>"Moderado"</formula>
    </cfRule>
    <cfRule type="cellIs" dxfId="4669" priority="34" operator="equal">
      <formula>"Bajo"</formula>
    </cfRule>
  </conditionalFormatting>
  <conditionalFormatting sqref="J68">
    <cfRule type="cellIs" dxfId="4668" priority="20" operator="equal">
      <formula>"Muy Alta"</formula>
    </cfRule>
    <cfRule type="cellIs" dxfId="4667" priority="21" operator="equal">
      <formula>"Alta"</formula>
    </cfRule>
    <cfRule type="cellIs" dxfId="4666" priority="22" operator="equal">
      <formula>"Media"</formula>
    </cfRule>
    <cfRule type="cellIs" dxfId="4665" priority="23" operator="equal">
      <formula>"Baja"</formula>
    </cfRule>
    <cfRule type="cellIs" dxfId="4664" priority="24" operator="equal">
      <formula>"Muy Baja"</formula>
    </cfRule>
  </conditionalFormatting>
  <conditionalFormatting sqref="M68">
    <cfRule type="containsText" dxfId="4663" priority="1" operator="containsText" text="❌">
      <formula>NOT(ISERROR(SEARCH("❌",M68)))</formula>
    </cfRule>
  </conditionalFormatting>
  <conditionalFormatting sqref="N68">
    <cfRule type="cellIs" dxfId="4662" priority="25" operator="equal">
      <formula>"Catastrófico"</formula>
    </cfRule>
    <cfRule type="cellIs" dxfId="4661" priority="26" operator="equal">
      <formula>"Mayor"</formula>
    </cfRule>
    <cfRule type="cellIs" dxfId="4660" priority="27" operator="equal">
      <formula>"Moderado"</formula>
    </cfRule>
    <cfRule type="cellIs" dxfId="4659" priority="28" operator="equal">
      <formula>"Menor"</formula>
    </cfRule>
    <cfRule type="cellIs" dxfId="4658" priority="29" operator="equal">
      <formula>"Leve"</formula>
    </cfRule>
  </conditionalFormatting>
  <conditionalFormatting sqref="P68">
    <cfRule type="cellIs" dxfId="4657" priority="16" operator="equal">
      <formula>"Extremo"</formula>
    </cfRule>
    <cfRule type="cellIs" dxfId="4656" priority="17" operator="equal">
      <formula>"Alto"</formula>
    </cfRule>
    <cfRule type="cellIs" dxfId="4655" priority="18" operator="equal">
      <formula>"Moderado"</formula>
    </cfRule>
    <cfRule type="cellIs" dxfId="4654" priority="19" operator="equal">
      <formula>"Bajo"</formula>
    </cfRule>
  </conditionalFormatting>
  <conditionalFormatting sqref="AD68">
    <cfRule type="cellIs" dxfId="4653" priority="11" operator="equal">
      <formula>"Muy Alta"</formula>
    </cfRule>
    <cfRule type="cellIs" dxfId="4652" priority="12" operator="equal">
      <formula>"Alta"</formula>
    </cfRule>
    <cfRule type="cellIs" dxfId="4651" priority="13" operator="equal">
      <formula>"Media"</formula>
    </cfRule>
    <cfRule type="cellIs" dxfId="4650" priority="14" operator="equal">
      <formula>"Baja"</formula>
    </cfRule>
    <cfRule type="cellIs" dxfId="4649" priority="15" operator="equal">
      <formula>"Muy Baja"</formula>
    </cfRule>
  </conditionalFormatting>
  <conditionalFormatting sqref="AF68">
    <cfRule type="cellIs" dxfId="4648" priority="6" operator="equal">
      <formula>"Catastrófico"</formula>
    </cfRule>
    <cfRule type="cellIs" dxfId="4647" priority="7" operator="equal">
      <formula>"Mayor"</formula>
    </cfRule>
    <cfRule type="cellIs" dxfId="4646" priority="8" operator="equal">
      <formula>"Moderado"</formula>
    </cfRule>
    <cfRule type="cellIs" dxfId="4645" priority="9" operator="equal">
      <formula>"Menor"</formula>
    </cfRule>
    <cfRule type="cellIs" dxfId="4644" priority="10" operator="equal">
      <formula>"Leve"</formula>
    </cfRule>
  </conditionalFormatting>
  <conditionalFormatting sqref="AH68">
    <cfRule type="cellIs" dxfId="4643" priority="2" operator="equal">
      <formula>"Extremo"</formula>
    </cfRule>
    <cfRule type="cellIs" dxfId="4642" priority="3" operator="equal">
      <formula>"Alto"</formula>
    </cfRule>
    <cfRule type="cellIs" dxfId="4641" priority="4" operator="equal">
      <formula>"Moderado"</formula>
    </cfRule>
    <cfRule type="cellIs" dxfId="464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8B3B4779-6E16-4A52-93D5-979427C84121}">
          <x14:formula1>
            <xm:f>'D:\Backup cede 2022\Mis documentos\SGC\2025\Consolidación de riesgos 2025\CEDE4\Gestión\corregido\[FO-CEDE5-DIGEC-487 Riesgos de Gestión CEDE4 PL PARCIAL 14-01-2025 (V2).xlsx]Opciones Tratamiento'!#REF!</xm:f>
          </x14:formula1>
          <xm:sqref>B11</xm:sqref>
        </x14:dataValidation>
        <x14:dataValidation type="list" allowBlank="1" showInputMessage="1" showErrorMessage="1" xr:uid="{C33A74E2-C756-4BAA-ACB0-0F4826FF8E20}">
          <x14:formula1>
            <xm:f>'D:\Backup cede 2022\Mis documentos\SGC\2025\Consolidación de riesgos 2025\CEDE4\Gestión\corregido\[FO-CEDE5-DIGEC-487 Riesgos de Gestión CEDE4 PL PARCIAL 14-01-2025 (V2).xlsx]Opciones Tratamiento'!#REF!</xm:f>
          </x14:formula1>
          <xm:sqref>AI47 AI11 AI19 AI26 AI33 AI40 AI54 AI61 AI68 C11:D74 H11:H74 AO54 AO47 AO40 AO33 AO26 AO19 AO11 AO61 AO68</xm:sqref>
        </x14:dataValidation>
        <x14:dataValidation type="list" allowBlank="1" showInputMessage="1" showErrorMessage="1" xr:uid="{AA999D05-0AC4-4BD3-B488-2BCC6F8D0550}">
          <x14:formula1>
            <xm:f>'D:\Backup cede 2022\Mis documentos\SGC\2025\Consolidación de riesgos 2025\CEDE4\Gestión\corregido\[FO-CEDE5-DIGEC-487 Riesgos de Gestión CEDE4 PL PARCIAL 14-01-2025 (V2).xlsx]Tabla Impacto'!#REF!</xm:f>
          </x14:formula1>
          <xm:sqref>L11:L74</xm:sqref>
        </x14:dataValidation>
        <x14:dataValidation type="list" allowBlank="1" showInputMessage="1" showErrorMessage="1" xr:uid="{20731203-E48D-44E4-B78D-3CB8E846D025}">
          <x14:formula1>
            <xm:f>'D:\Backup cede 2022\Mis documentos\SGC\2025\Consolidación de riesgos 2025\CEDE4\Gestión\corregido\[FO-CEDE5-DIGEC-487 Riesgos de Gestión CEDE4 PL PARCIAL 14-01-2025 (V2).xlsx]Tabla Valoración controles'!#REF!</xm:f>
          </x14:formula1>
          <xm:sqref>W11:X74 Z11:AB74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17C5B-D8C6-40EF-993B-030082013CBF}">
  <dimension ref="A1:BM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314</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315</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316</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81.5" hidden="1" customHeight="1" x14ac:dyDescent="0.25">
      <c r="A11" s="207" t="s">
        <v>69</v>
      </c>
      <c r="B11" s="209" t="s">
        <v>115</v>
      </c>
      <c r="C11" s="212" t="s">
        <v>95</v>
      </c>
      <c r="D11" s="214" t="s">
        <v>100</v>
      </c>
      <c r="E11" s="214" t="s">
        <v>317</v>
      </c>
      <c r="F11" s="214" t="s">
        <v>318</v>
      </c>
      <c r="G11" s="242" t="str">
        <f>+CONCATENATE(D11," ",E11," ",F11)</f>
        <v>Posibilidad de efectos dañoso sobre recursos públicos por sobrecostos en la fuerza  a causa de la omisión en la adecuada estructuración y/o recibo de bienes sin el cumplimiento de los requisitos y/ o especificaciones de los procesos contractuales.</v>
      </c>
      <c r="H11" s="214" t="s">
        <v>101</v>
      </c>
      <c r="I11" s="226">
        <v>15181</v>
      </c>
      <c r="J11" s="234" t="str">
        <f>IF(I11&lt;=0,"",IF(I11&lt;=3,"Muy Baja",IF(I11&lt;=34,"Baja",IF(I11&lt;=600,"Media",IF(I11&lt;=6000,"Alta","Muy Alta")))))</f>
        <v>Muy Alta</v>
      </c>
      <c r="K11" s="236">
        <f>IF(J11="","",IF(J11="Muy Baja",0.2,IF(J11="Baja",0.4,IF(J11="Media",0.6,IF(J11="Alta",0.8,IF(J11="Muy Alta",1,))))))</f>
        <v>1</v>
      </c>
      <c r="L11" s="233" t="s">
        <v>116</v>
      </c>
      <c r="M11" s="233" t="str">
        <f>IF(NOT(ISERROR(MATCH(L11,'[4]Tabla Impacto'!$B$221:$B$223,0))),'[4]Tabla Impacto'!$F$223,L11)</f>
        <v xml:space="preserve">     Entre 100 y 500 SMLMV </v>
      </c>
      <c r="N11" s="234" t="str">
        <f>IF(OR(M11='[4]Tabla Impacto'!$C$11,M11='[4]Tabla Impacto'!$D$11),"Leve",IF(OR(M11='[4]Tabla Impacto'!$C$12,M11='[4]Tabla Impacto'!$D$12),"Menor",IF(OR(M11='[4]Tabla Impacto'!$C$13,M11='[4]Tabla Impacto'!$D$13),"Moderado",IF(OR(M11='[4]Tabla Impacto'!$C$14,M11='[4]Tabla Impacto'!$D$14),"Mayor",IF(OR(M11='[4]Tabla Impacto'!$C$15,M11='[4]Tabla Impacto'!$D$15),"Catastrófico","")))))</f>
        <v>Mayor</v>
      </c>
      <c r="O11" s="236">
        <f>IF(N11="","",IF(N11="Leve",0.2,IF(N11="Menor",0.4,IF(N11="Moderado",0.6,IF(N11="Mayor",0.8,IF(N11="Catastrófico",1,))))))</f>
        <v>0.8</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6" t="s">
        <v>179</v>
      </c>
      <c r="R11" s="57" t="s">
        <v>319</v>
      </c>
      <c r="S11" s="57" t="s">
        <v>813</v>
      </c>
      <c r="T11" s="57" t="s">
        <v>814</v>
      </c>
      <c r="U11" s="70" t="str">
        <f>+CONCATENATE(R11," ",S11," ",T11)</f>
        <v xml:space="preserve">El Oficial de Planeación o quien haga sus veces de la CENAC y DIADQ valida cada vez que la Unidad presente el plan de necesidades, que cumpla con lo establecido en la circular No. 2024496030053073 del 06 de noviembre 2024 Lineamientos elaboración plan de necesidades, con el fin de disminuir los tiempos en la consolidación del plan. En caso de identificar novedades en su estructuración, se deberá devolver a la Unidad para que realice los ajustes correspondientes, dejando como soporte documental de la verificación circular bimestral dirigida a las Unidades centralizadas con las observaciones recurrentes evidenciadas durante la revisión de los planes recibidos. </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0.6</v>
      </c>
      <c r="AD11" s="240" t="str">
        <f>IFERROR(LOOKUP(LOOKUP(2,1/(AC11:AC17&lt;&gt;""),AC11:AC17),'[4]Opciones Tratamiento'!$I$2:$I$6,'[4]Opciones Tratamiento'!$J$2:$J$6),"")</f>
        <v>Muy Baja</v>
      </c>
      <c r="AE11" s="21">
        <f>+AC11</f>
        <v>0.6</v>
      </c>
      <c r="AF11" s="240" t="str">
        <f>IFERROR(LOOKUP(LOOKUP(2,1/(AG11:AG17&lt;&gt;""),AG11:AG17),'[4]Opciones Tratamiento'!L2:M6),"")</f>
        <v>Mayor</v>
      </c>
      <c r="AG11" s="21">
        <f>IFERROR(IF(V11="Impacto",(O11-(+O11*Y11)),IF(V11="Probabilidad",O11,"")),"")</f>
        <v>0.8</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Alto</v>
      </c>
      <c r="AI11" s="224" t="s">
        <v>93</v>
      </c>
      <c r="AJ11" s="22"/>
      <c r="AK11" s="63" t="s">
        <v>225</v>
      </c>
      <c r="AL11" s="57" t="s">
        <v>815</v>
      </c>
      <c r="AM11" s="57" t="s">
        <v>320</v>
      </c>
      <c r="AN11" s="22"/>
      <c r="AO11" s="226" t="s">
        <v>81</v>
      </c>
      <c r="AP11" s="228" t="s">
        <v>117</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74.75" hidden="1" customHeight="1" x14ac:dyDescent="0.25">
      <c r="A12" s="208"/>
      <c r="B12" s="210"/>
      <c r="C12" s="213"/>
      <c r="D12" s="215"/>
      <c r="E12" s="215"/>
      <c r="F12" s="215"/>
      <c r="G12" s="232"/>
      <c r="H12" s="215"/>
      <c r="I12" s="227"/>
      <c r="J12" s="235"/>
      <c r="K12" s="237"/>
      <c r="L12" s="221"/>
      <c r="M12" s="221"/>
      <c r="N12" s="235"/>
      <c r="O12" s="237"/>
      <c r="P12" s="239"/>
      <c r="Q12" s="64" t="s">
        <v>180</v>
      </c>
      <c r="R12" s="58" t="s">
        <v>321</v>
      </c>
      <c r="S12" s="58" t="s">
        <v>322</v>
      </c>
      <c r="T12" s="58" t="s">
        <v>323</v>
      </c>
      <c r="U12" s="65" t="str">
        <f t="shared" ref="U12:U17" si="0">+CONCATENATE(R12," ",S12," ",T12)</f>
        <v xml:space="preserve">El Oficial de Contratación quien haga sus veces de la CENAC y DIADQ verifica bimestralmente que los documentos relacionados con el ejercicio de supervisión del contrato se encuentren cargados en la plataforma SECOP II, dentro de los tiempos y parámetros establecidos en el Manual de Contratación y de Convenios del Ministerio de Defensa Nacional y normatividad relacionada, con el fin de realizar seguimiento integral a la ejecución contractual y de constatar la aplicación del principio de publicidad. En caso de identificar novedades se deberá informar a los JEM y Comandantes de las Unidades Centralizadas, dejando como evidencia de la verificación informe con la relación de los contratos revisados y las observaciones. </v>
      </c>
      <c r="V12" s="25" t="str">
        <f t="shared" ref="V12:V75" si="1">IF(OR(W12="Preventivo",W12="Detectivo"),"Probabilidad",IF(W12="Correctivo","Impacto",""))</f>
        <v>Probabilidad</v>
      </c>
      <c r="W12" s="62" t="s">
        <v>75</v>
      </c>
      <c r="X12" s="62"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0.36</v>
      </c>
      <c r="AD12" s="241"/>
      <c r="AE12" s="28">
        <f t="shared" ref="AE12" si="3">+AC12</f>
        <v>0.36</v>
      </c>
      <c r="AF12" s="241"/>
      <c r="AG12" s="28">
        <f>IFERROR(IF(AND(V11="Impacto",V12="Impacto"),(AG11-(+AG11*Y12)),IF(V12="Impacto",(O11-(+O11*Y12)),IF(V12="Probabilidad",AG11,""))),"")</f>
        <v>0.8</v>
      </c>
      <c r="AH12" s="223"/>
      <c r="AI12" s="225"/>
      <c r="AJ12" s="29"/>
      <c r="AK12" s="64"/>
      <c r="AL12" s="58"/>
      <c r="AM12" s="58"/>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7.5" hidden="1" customHeight="1" x14ac:dyDescent="0.25">
      <c r="A13" s="208"/>
      <c r="B13" s="210"/>
      <c r="C13" s="213"/>
      <c r="D13" s="215"/>
      <c r="E13" s="215"/>
      <c r="F13" s="215"/>
      <c r="G13" s="232"/>
      <c r="H13" s="215"/>
      <c r="I13" s="227"/>
      <c r="J13" s="235"/>
      <c r="K13" s="237"/>
      <c r="L13" s="221"/>
      <c r="M13" s="221"/>
      <c r="N13" s="235"/>
      <c r="O13" s="237"/>
      <c r="P13" s="239"/>
      <c r="Q13" s="64" t="s">
        <v>181</v>
      </c>
      <c r="R13" s="58" t="s">
        <v>324</v>
      </c>
      <c r="S13" s="58" t="s">
        <v>816</v>
      </c>
      <c r="T13" s="58" t="s">
        <v>817</v>
      </c>
      <c r="U13" s="65" t="str">
        <f t="shared" si="0"/>
        <v xml:space="preserve">El ordenador del gasto o quien haga sus veces de la CENAC y DIADQ verifica semestralmente,  que se elabore un oficio y/o circular dirigido a los Jefes de Estado Mayor y/o Comandantes de las Unidades Centralizadas, en el que se difundan los perfiles y responsabilidades del personal interviniente en los procesos contractuales acorde a lo establecido en el Manual de Contratación y de Convenios del MND, con el fin de evitar se designe personal sin experiencia e idoneidad, en la gestión contractual. En caso de identificar falencias en la designación del personal se deberá efectuar capacitación, dejando como soporte documental de la difusión el oficio y/o circular. </v>
      </c>
      <c r="V13" s="25" t="str">
        <f t="shared" si="1"/>
        <v>Probabilidad</v>
      </c>
      <c r="W13" s="62" t="s">
        <v>75</v>
      </c>
      <c r="X13" s="62"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0.216</v>
      </c>
      <c r="AD13" s="241"/>
      <c r="AE13" s="28">
        <f>+AC13</f>
        <v>0.216</v>
      </c>
      <c r="AF13" s="241"/>
      <c r="AG13" s="28">
        <f>IFERROR(IF(AND(V11="Impacto",V12="Impacto",V13="Impacto"),(AG12-(+AG12*Y13)),IF(V13="Impacto",(O11-(+O11*Y13)),IF(V13="Probabilidad",AG12,""))),"")</f>
        <v>0.8</v>
      </c>
      <c r="AH13" s="223"/>
      <c r="AI13" s="225"/>
      <c r="AJ13" s="29"/>
      <c r="AK13" s="64"/>
      <c r="AL13" s="58"/>
      <c r="AM13" s="64"/>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34.25" hidden="1" customHeight="1" x14ac:dyDescent="0.25">
      <c r="A14" s="208"/>
      <c r="B14" s="210"/>
      <c r="C14" s="213"/>
      <c r="D14" s="215"/>
      <c r="E14" s="215"/>
      <c r="F14" s="215"/>
      <c r="G14" s="232"/>
      <c r="H14" s="215"/>
      <c r="I14" s="227"/>
      <c r="J14" s="235"/>
      <c r="K14" s="237"/>
      <c r="L14" s="221"/>
      <c r="M14" s="221"/>
      <c r="N14" s="235"/>
      <c r="O14" s="237"/>
      <c r="P14" s="239"/>
      <c r="Q14" s="64" t="s">
        <v>182</v>
      </c>
      <c r="R14" s="58" t="s">
        <v>324</v>
      </c>
      <c r="S14" s="58" t="s">
        <v>325</v>
      </c>
      <c r="T14" s="58" t="s">
        <v>326</v>
      </c>
      <c r="U14" s="65" t="str">
        <f t="shared" si="0"/>
        <v xml:space="preserve">El ordenador del gasto o quien haga sus veces de la CENAC y DIADQ verifica bimestralmente la gestión realizada por los supervisores de contratos conforme a lo establecido en el Manual de Contratación y de Convenios del  MDN, guía para el ejercicio de las funciones de supervisión y demás documentos normativos, con el fin de realizar seguimiento al avance de la ejecución contractual y al cumplimiento de sus obligaciones. En caso de encontrar novedades en su gestión se deberán informar al Gerente de Proyecto mediante oficio, dejando como evidencia de la verificación acta de reunión. </v>
      </c>
      <c r="V14" s="25" t="str">
        <f t="shared" si="1"/>
        <v>Probabilidad</v>
      </c>
      <c r="W14" s="62" t="s">
        <v>75</v>
      </c>
      <c r="X14" s="62" t="s">
        <v>76</v>
      </c>
      <c r="Y14" s="26" t="str">
        <f t="shared" ref="Y14" si="4">IF(AND(W14="Preventivo",X14="Automático"),"50%",IF(AND(W14="Preventivo",X14="Manual"),"40%",IF(AND(W14="Detectivo",X14="Automático"),"40%",IF(AND(W14="Detectivo",X14="Manual"),"30%",IF(AND(W14="Correctivo",X14="Automático"),"35%",IF(AND(W14="Correctivo",X14="Manual"),"25%",""))))))</f>
        <v>40%</v>
      </c>
      <c r="Z14" s="62" t="s">
        <v>77</v>
      </c>
      <c r="AA14" s="62" t="s">
        <v>78</v>
      </c>
      <c r="AB14" s="62" t="s">
        <v>79</v>
      </c>
      <c r="AC14" s="27">
        <f>IFERROR(IF(AND(V11="Probabilidad",V12="Probabilidad",V13="Probabilidad",V14="Probabilidad"),(AE13-(+AE13*Y14)),IF(V14="Probabilidad",(K11-(+K11*Y14)),IF(V14="Impacto",AE13,""))),"")</f>
        <v>0.12959999999999999</v>
      </c>
      <c r="AD14" s="241"/>
      <c r="AE14" s="28">
        <f t="shared" ref="AE14:AE21" si="5">+AC14</f>
        <v>0.12959999999999999</v>
      </c>
      <c r="AF14" s="241"/>
      <c r="AG14" s="28">
        <f>IFERROR(IF(AND(V11="Impacto",V12="Impacto",V13="Impacto",V14="Impacto"),(AG13-(+AG13*Y14)),IF(V14="Impacto",(O11-(+O11*Y14)),IF(V14="Probabilidad",AG13,""))),"")</f>
        <v>0.8</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72.5" hidden="1" customHeight="1" x14ac:dyDescent="0.25">
      <c r="A18" s="208" t="s">
        <v>83</v>
      </c>
      <c r="B18" s="210"/>
      <c r="C18" s="213" t="s">
        <v>95</v>
      </c>
      <c r="D18" s="215" t="s">
        <v>118</v>
      </c>
      <c r="E18" s="215" t="s">
        <v>818</v>
      </c>
      <c r="F18" s="215" t="s">
        <v>327</v>
      </c>
      <c r="G18" s="232" t="str">
        <f t="shared" ref="G18" si="6">+CONCATENATE(D18," ",E18," ",F18)</f>
        <v xml:space="preserve">Posibilidad de efectos dañoso sobre intereses patrimoniales de naturaleza publica por la constitución y  aprobación de garantías contractuales y/o pólizas sin el cumplimiento de los requisitos legales a causa de la omisión de controles antifraude. </v>
      </c>
      <c r="H18" s="215" t="s">
        <v>101</v>
      </c>
      <c r="I18" s="226">
        <v>6221</v>
      </c>
      <c r="J18" s="235" t="str">
        <f>IF(I18&lt;=0,"",IF(I18&lt;=3,"Muy Baja",IF(I18&lt;=34,"Baja",IF(I18&lt;=600,"Media",IF(I18&lt;=6000,"Alta","Muy Alta")))))</f>
        <v>Muy Alta</v>
      </c>
      <c r="K18" s="237">
        <f>IF(J18="","",IF(J18="Muy Baja",0.2,IF(J18="Baja",0.4,IF(J18="Media",0.6,IF(J18="Alta",0.8,IF(J18="Muy Alta",1,))))))</f>
        <v>1</v>
      </c>
      <c r="L18" s="221" t="s">
        <v>116</v>
      </c>
      <c r="M18" s="221" t="str">
        <f>IF(NOT(ISERROR(MATCH(L18,'[4]Tabla Impacto'!$B$221:$B$223,0))),'[4]Tabla Impacto'!$F$223,L18)</f>
        <v xml:space="preserve">     Entre 100 y 500 SMLMV </v>
      </c>
      <c r="N18" s="235" t="str">
        <f>IF(OR(M18='[4]Tabla Impacto'!$C$11,M18='[4]Tabla Impacto'!$D$11),"Leve",IF(OR(M18='[4]Tabla Impacto'!$C$12,M18='[4]Tabla Impacto'!$D$12),"Menor",IF(OR(M18='[4]Tabla Impacto'!$C$13,M18='[4]Tabla Impacto'!$D$13),"Moderado",IF(OR(M18='[4]Tabla Impacto'!$C$14,M18='[4]Tabla Impacto'!$D$14),"Mayor",IF(OR(M18='[4]Tabla Impacto'!$C$15,M18='[4]Tabla Impacto'!$D$15),"Catastrófico","")))))</f>
        <v>Mayor</v>
      </c>
      <c r="O18" s="237">
        <f>IF(N18="","",IF(N18="Leve",0.2,IF(N18="Menor",0.4,IF(N18="Moderado",0.6,IF(N18="Mayor",0.8,IF(N18="Catastrófico",1,))))))</f>
        <v>0.8</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64" t="s">
        <v>179</v>
      </c>
      <c r="R18" s="58" t="s">
        <v>321</v>
      </c>
      <c r="S18" s="58" t="s">
        <v>328</v>
      </c>
      <c r="T18" s="58" t="s">
        <v>329</v>
      </c>
      <c r="U18" s="65" t="str">
        <f>+CONCATENATE(R18," ",S18," ",T18)</f>
        <v>El Oficial de Contratación quien haga sus veces de la CENAC y DIADQ verifica cada vez que se adjudique un proceso,  que en los contratos se registre la obligatoriedad de constituir garantías contractuales por parte del proveedor, como lo establece el Manual de Contratación y de Convenios del Ministerio de Defensa Nacional Código: GO-M-001 versión 1 resolución 4130 del 16 de junio de 2022, con el propósito de proteger los recursos destinados a la contratación estatal, en caso de no presentarlas se deberá solicitar las garantías y adelantar la acción disciplinaria que por derecho corresponda, dejando como evidencia de la verificación un informe de revisión de una muestra del  10%  de los contratos suscritos en el trimestre.</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78</v>
      </c>
      <c r="AB18" s="62" t="s">
        <v>79</v>
      </c>
      <c r="AC18" s="27">
        <f>IFERROR(IF(V18="Probabilidad",(K18-(+K18*Y18)),IF(V18="Impacto",K18,"")),"")</f>
        <v>0.6</v>
      </c>
      <c r="AD18" s="241" t="str">
        <f>IFERROR(LOOKUP(LOOKUP(2,1/(AC18:AC24&lt;&gt;""),AC18:AC24),'[4]Opciones Tratamiento'!$I$2:$I$6,'[4]Opciones Tratamiento'!$J$2:$J$6),"")</f>
        <v>Muy Baja</v>
      </c>
      <c r="AE18" s="26">
        <f t="shared" si="5"/>
        <v>0.6</v>
      </c>
      <c r="AF18" s="241" t="str">
        <f>IFERROR(LOOKUP(LOOKUP(2,1/(AG18:AG24&lt;&gt;""),AG18:AG24),'[4]Opciones Tratamiento'!L2:M6),"")</f>
        <v>Mayor</v>
      </c>
      <c r="AG18" s="28">
        <f>IFERROR(IF(V18="Impacto",(O18-(+O18*Y18)),IF(V18="Probabilidad",O18,"")),"")</f>
        <v>0.8</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Alto</v>
      </c>
      <c r="AI18" s="225" t="s">
        <v>93</v>
      </c>
      <c r="AJ18" s="29"/>
      <c r="AK18" s="64" t="s">
        <v>225</v>
      </c>
      <c r="AL18" s="58" t="s">
        <v>330</v>
      </c>
      <c r="AM18" s="64" t="s">
        <v>331</v>
      </c>
      <c r="AN18" s="29"/>
      <c r="AO18" s="227" t="s">
        <v>81</v>
      </c>
      <c r="AP18" s="230" t="s">
        <v>117</v>
      </c>
      <c r="AQ18" s="230"/>
      <c r="AR18" s="231"/>
      <c r="AS18" s="23"/>
      <c r="AT18" s="23"/>
      <c r="AU18" s="23"/>
      <c r="AV18" s="23"/>
      <c r="AW18" s="23"/>
      <c r="AX18" s="23"/>
      <c r="AY18" s="23"/>
      <c r="AZ18" s="23"/>
      <c r="BA18" s="23"/>
      <c r="BB18" s="23"/>
      <c r="BC18" s="23"/>
      <c r="BD18" s="23"/>
      <c r="BE18" s="23"/>
      <c r="BF18" s="23"/>
      <c r="BG18" s="23"/>
      <c r="BH18" s="23"/>
      <c r="BI18" s="23"/>
      <c r="BJ18" s="23"/>
    </row>
    <row r="19" spans="1:62" s="24" customFormat="1" ht="252" hidden="1" customHeight="1" x14ac:dyDescent="0.25">
      <c r="A19" s="208"/>
      <c r="B19" s="210"/>
      <c r="C19" s="213"/>
      <c r="D19" s="215"/>
      <c r="E19" s="215"/>
      <c r="F19" s="215"/>
      <c r="G19" s="232"/>
      <c r="H19" s="215"/>
      <c r="I19" s="227"/>
      <c r="J19" s="235"/>
      <c r="K19" s="237"/>
      <c r="L19" s="221"/>
      <c r="M19" s="221"/>
      <c r="N19" s="235"/>
      <c r="O19" s="237"/>
      <c r="P19" s="239"/>
      <c r="Q19" s="64" t="s">
        <v>180</v>
      </c>
      <c r="R19" s="58" t="s">
        <v>321</v>
      </c>
      <c r="S19" s="58" t="s">
        <v>819</v>
      </c>
      <c r="T19" s="58" t="s">
        <v>820</v>
      </c>
      <c r="U19" s="65" t="str">
        <f>+CONCATENATE(R19," ",S19," ",T19)</f>
        <v>El Oficial de Contratación quien haga sus veces de la CENAC y DIADQ valida cada vez que se suscriba un contrato, que se constituyan garantías en los tiempos establecidos en el contrato y que el proveedor la cargue en el SECOP II (Manual de Contratación y Convenios del Ministerio de Defensa Nacional Código: GO-M-001 versión 1 resolución 4130 del 16 de junio de 2022, procedimiento adquisición de bienes y servicios P-JEMGF-COADED-354),  con el fin de realizar el proceso de revisión y aprobación de la garantía por parte de la Unidad Ordenadora del Gasto (que el jurídico del proceso dentro de los tiempos establecidos, apruebe mediante documentos las pólizas constituidas por los proveedores), en caso de que no sean verificadas se deberá solicitar las garantías e iniciar  las actuaciones jurídicas  que por derecho correspondan, dejando como evidencia un informe de revisión de la muestra del 20% de los contrataos suscritos en el trimestre.</v>
      </c>
      <c r="V19" s="25" t="str">
        <f t="shared" si="1"/>
        <v>Probabilidad</v>
      </c>
      <c r="W19" s="62" t="s">
        <v>75</v>
      </c>
      <c r="X19" s="62" t="s">
        <v>76</v>
      </c>
      <c r="Y19" s="26" t="str">
        <f t="shared" ref="Y19" si="7">IF(AND(W19="Preventivo",X19="Automático"),"50%",IF(AND(W19="Preventivo",X19="Manual"),"40%",IF(AND(W19="Detectivo",X19="Automático"),"40%",IF(AND(W19="Detectivo",X19="Manual"),"30%",IF(AND(W19="Correctivo",X19="Automático"),"35%",IF(AND(W19="Correctivo",X19="Manual"),"25%",""))))))</f>
        <v>40%</v>
      </c>
      <c r="Z19" s="62" t="s">
        <v>77</v>
      </c>
      <c r="AA19" s="62" t="s">
        <v>78</v>
      </c>
      <c r="AB19" s="62" t="s">
        <v>79</v>
      </c>
      <c r="AC19" s="27">
        <f>IFERROR(IF(AND(V18="Probabilidad",V19="Probabilidad"),(AE18-(+AE18*Y19)),IF(V19="Probabilidad",(K18-(+K18*Y19)),IF(V19="Impacto",AE18,""))),"")</f>
        <v>0.36</v>
      </c>
      <c r="AD19" s="241"/>
      <c r="AE19" s="26">
        <f t="shared" si="5"/>
        <v>0.36</v>
      </c>
      <c r="AF19" s="241"/>
      <c r="AG19" s="28">
        <f>IFERROR(IF(AND(V18="Impacto",V19="Impacto"),(AG18-(+AG18*Y19)),IF(V19="Impacto",(O18-(+O18*Y19)),IF(V19="Probabilidad",AG18,""))),"")</f>
        <v>0.8</v>
      </c>
      <c r="AH19" s="223"/>
      <c r="AI19" s="225"/>
      <c r="AJ19" s="29"/>
      <c r="AK19" s="64"/>
      <c r="AL19" s="58"/>
      <c r="AM19" s="64"/>
      <c r="AN19" s="29"/>
      <c r="AO19" s="227"/>
      <c r="AP19" s="230"/>
      <c r="AQ19" s="230"/>
      <c r="AR19" s="231"/>
      <c r="AS19" s="23"/>
      <c r="AT19" s="23"/>
      <c r="AU19" s="23"/>
      <c r="AV19" s="23"/>
      <c r="AW19" s="23"/>
      <c r="AX19" s="23"/>
      <c r="AY19" s="23"/>
      <c r="AZ19" s="23"/>
      <c r="BA19" s="23"/>
      <c r="BB19" s="23"/>
      <c r="BC19" s="23"/>
      <c r="BD19" s="23"/>
      <c r="BE19" s="23"/>
      <c r="BF19" s="23"/>
      <c r="BG19" s="23"/>
      <c r="BH19" s="23"/>
      <c r="BI19" s="23"/>
      <c r="BJ19" s="23"/>
    </row>
    <row r="20" spans="1:62" s="24" customFormat="1" ht="214.5" hidden="1" customHeight="1" x14ac:dyDescent="0.25">
      <c r="A20" s="208"/>
      <c r="B20" s="210"/>
      <c r="C20" s="213"/>
      <c r="D20" s="215"/>
      <c r="E20" s="215"/>
      <c r="F20" s="215"/>
      <c r="G20" s="232"/>
      <c r="H20" s="215"/>
      <c r="I20" s="227"/>
      <c r="J20" s="235"/>
      <c r="K20" s="237"/>
      <c r="L20" s="221"/>
      <c r="M20" s="221"/>
      <c r="N20" s="235"/>
      <c r="O20" s="237"/>
      <c r="P20" s="239"/>
      <c r="Q20" s="64" t="s">
        <v>181</v>
      </c>
      <c r="R20" s="58" t="s">
        <v>321</v>
      </c>
      <c r="S20" s="58" t="s">
        <v>821</v>
      </c>
      <c r="T20" s="58" t="s">
        <v>822</v>
      </c>
      <c r="U20" s="65" t="str">
        <f t="shared" ref="U20:U24" si="8">+CONCATENATE(R20," ",S20," ",T20)</f>
        <v xml:space="preserve">El Oficial de Contratación quien haga sus veces de la CENAC y DIADQ verifica cada vez que  se realicen  prorrogas y/o adiciones a los contratos que  se les amplíe la vigencia, cobertura y/o amparos de las pólizas constituidas,  con el fin de proteger el patrimonio de la Fuerza, de los riesgos que puedan surgir por el incumplimiento del contrato, en caso de no presentarlas se deberá solicitar las garantías e iniciar  las actuaciones jurídicas que por derecho correspondan, dejando como evidencia de la verificación un informe de seguimiento trimestral  con la relación de los contratos que presentan ampliación y/o prorrogas de pólizas. </v>
      </c>
      <c r="V20" s="25" t="str">
        <f t="shared" si="1"/>
        <v>Probabilidad</v>
      </c>
      <c r="W20" s="62" t="s">
        <v>75</v>
      </c>
      <c r="X20" s="62" t="s">
        <v>76</v>
      </c>
      <c r="Y20" s="26" t="str">
        <f>IF(AND(W20="Preventivo",X20="Automático"),"50%",IF(AND(W20="Preventivo",X20="Manual"),"40%",IF(AND(W20="Detectivo",X20="Automático"),"40%",IF(AND(W20="Detectivo",X20="Manual"),"30%",IF(AND(W20="Correctivo",X20="Automático"),"35%",IF(AND(W20="Correctivo",X20="Manual"),"25%",""))))))</f>
        <v>40%</v>
      </c>
      <c r="Z20" s="62" t="s">
        <v>77</v>
      </c>
      <c r="AA20" s="62" t="s">
        <v>78</v>
      </c>
      <c r="AB20" s="62" t="s">
        <v>79</v>
      </c>
      <c r="AC20" s="27">
        <f t="shared" ref="AC20:AC24" si="9">IFERROR(IF(AND(V19="Probabilidad",V20="Probabilidad"),(AE19-(+AE19*Y20)),IF(V20="Probabilidad",(K19-(+K19*Y20)),IF(V20="Impacto",AE19,""))),"")</f>
        <v>0.216</v>
      </c>
      <c r="AD20" s="241"/>
      <c r="AE20" s="26">
        <f t="shared" si="5"/>
        <v>0.216</v>
      </c>
      <c r="AF20" s="241"/>
      <c r="AG20" s="28">
        <f>IFERROR(IF(AND(V18="Impacto",V19="Impacto",V20="Impacto"),(AG19-(+AG19*Y20)),IF(V20="Impacto",(O18-(+O18*Y20)),IF(V20="Probabilidad",AG19,""))),"")</f>
        <v>0.8</v>
      </c>
      <c r="AH20" s="223"/>
      <c r="AI20" s="225"/>
      <c r="AJ20" s="29"/>
      <c r="AK20" s="64"/>
      <c r="AL20" s="58"/>
      <c r="AM20" s="64"/>
      <c r="AN20" s="29"/>
      <c r="AO20" s="227"/>
      <c r="AP20" s="230"/>
      <c r="AQ20" s="230"/>
      <c r="AR20" s="231"/>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58"/>
      <c r="S21" s="58"/>
      <c r="T21" s="58"/>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29"/>
      <c r="AK21" s="64"/>
      <c r="AL21" s="58"/>
      <c r="AM21" s="64"/>
      <c r="AN21" s="29"/>
      <c r="AO21" s="227"/>
      <c r="AP21" s="230"/>
      <c r="AQ21" s="230"/>
      <c r="AR21" s="231"/>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58"/>
      <c r="S22" s="58"/>
      <c r="T22" s="58"/>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29"/>
      <c r="AK22" s="64"/>
      <c r="AL22" s="58"/>
      <c r="AM22" s="64"/>
      <c r="AN22" s="29"/>
      <c r="AO22" s="227"/>
      <c r="AP22" s="230"/>
      <c r="AQ22" s="230"/>
      <c r="AR22" s="231"/>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58"/>
      <c r="S23" s="58"/>
      <c r="T23" s="58"/>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29"/>
      <c r="AK23" s="64"/>
      <c r="AL23" s="58"/>
      <c r="AM23" s="64"/>
      <c r="AN23" s="29"/>
      <c r="AO23" s="227"/>
      <c r="AP23" s="230"/>
      <c r="AQ23" s="230"/>
      <c r="AR23" s="231"/>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58"/>
      <c r="S24" s="58"/>
      <c r="T24" s="58"/>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30"/>
      <c r="AQ24" s="230"/>
      <c r="AR24" s="231"/>
      <c r="AS24" s="23"/>
      <c r="AT24" s="23"/>
      <c r="AU24" s="23"/>
      <c r="AV24" s="23"/>
      <c r="AW24" s="23"/>
      <c r="AX24" s="23"/>
      <c r="AY24" s="23"/>
      <c r="AZ24" s="23"/>
      <c r="BA24" s="23"/>
      <c r="BB24" s="23"/>
      <c r="BC24" s="23"/>
      <c r="BD24" s="23"/>
      <c r="BE24" s="23"/>
      <c r="BF24" s="23"/>
      <c r="BG24" s="23"/>
      <c r="BH24" s="23"/>
      <c r="BI24" s="23"/>
      <c r="BJ24" s="23"/>
    </row>
    <row r="25" spans="1:62" s="24" customFormat="1" ht="173.25" hidden="1" customHeight="1" x14ac:dyDescent="0.25">
      <c r="A25" s="208" t="s">
        <v>84</v>
      </c>
      <c r="B25" s="210"/>
      <c r="C25" s="213" t="s">
        <v>95</v>
      </c>
      <c r="D25" s="215" t="s">
        <v>71</v>
      </c>
      <c r="E25" s="215" t="s">
        <v>332</v>
      </c>
      <c r="F25" s="215" t="s">
        <v>333</v>
      </c>
      <c r="G25" s="232" t="str">
        <f t="shared" ref="G25" si="11">+CONCATENATE(D25," ",E25," ",F25)</f>
        <v>Posibilidad de Afectación Reputacional por retrasos en la adquisición de bienes y servicios debido a la inadecuada estructuración de procesos y aplicación de la normatividad vigente.</v>
      </c>
      <c r="H25" s="215" t="s">
        <v>103</v>
      </c>
      <c r="I25" s="227">
        <v>6261</v>
      </c>
      <c r="J25" s="235" t="str">
        <f>IF(I25&lt;=0,"",IF(I25&lt;=3,"Muy Baja",IF(I25&lt;=34,"Baja",IF(I25&lt;=600,"Media",IF(I25&lt;=6000,"Alta","Muy Alta")))))</f>
        <v>Muy Alta</v>
      </c>
      <c r="K25" s="237">
        <f>IF(J25="","",IF(J25="Muy Baja",0.2,IF(J25="Baja",0.4,IF(J25="Media",0.6,IF(J25="Alta",0.8,IF(J25="Muy Alta",1,))))))</f>
        <v>1</v>
      </c>
      <c r="L25" s="221" t="s">
        <v>92</v>
      </c>
      <c r="M25" s="221" t="str">
        <f>IF(NOT(ISERROR(MATCH(L25,'[4]Tabla Impacto'!$B$221:$B$223,0))),'[4]Tabla Impacto'!$F$223,L25)</f>
        <v xml:space="preserve">     El riesgo afecta la imagen de la entidad con algunos usuarios de relevancia frente al logro de los objetivos</v>
      </c>
      <c r="N25" s="235" t="str">
        <f>IF(OR(M25='[4]Tabla Impacto'!$C$11,M25='[4]Tabla Impacto'!$D$11),"Leve",IF(OR(M25='[4]Tabla Impacto'!$C$12,M25='[4]Tabla Impacto'!$D$12),"Menor",IF(OR(M25='[4]Tabla Impacto'!$C$13,M25='[4]Tabla Impacto'!$D$13),"Moderado",IF(OR(M25='[4]Tabla Impacto'!$C$14,M25='[4]Tabla Impacto'!$D$14),"Mayor",IF(OR(M25='[4]Tabla Impacto'!$C$15,M25='[4]Tabla Impacto'!$D$15),"Catastrófico","")))))</f>
        <v>Moderado</v>
      </c>
      <c r="O25" s="237">
        <f>IF(N25="","",IF(N25="Leve",0.2,IF(N25="Menor",0.4,IF(N25="Moderado",0.6,IF(N25="Mayor",0.8,IF(N25="Catastrófico",1,))))))</f>
        <v>0.6</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Alto</v>
      </c>
      <c r="Q25" s="64" t="s">
        <v>179</v>
      </c>
      <c r="R25" s="58" t="s">
        <v>324</v>
      </c>
      <c r="S25" s="58" t="s">
        <v>823</v>
      </c>
      <c r="T25" s="58" t="s">
        <v>334</v>
      </c>
      <c r="U25" s="65" t="str">
        <f>+CONCATENATE(R25," ",S25," ",T25)</f>
        <v>El ordenador del gasto o quien haga sus veces de la CENAC y DIADQ valida cada vez  que se realice una auditoria (inspección por parte de los entes de control (Contraloría General de la República (CGR), Ministerio de Defensa) Nacional (MDN),Comando General del las Fuerzas Militares (COGFM), Inspección Ejército (CEIGE), la difusión de los informes al personal involucrado, según lo estipulado dentro del procedimiento de mejora continua P-JEMMPP-CEDE5-181 con el fin de retroalimentar los procedimientos de la gestión contractual,  en caso de no recibir auditoría en el periodo se deberá informar a DICRE trimestralmente, dejando como evidencia de la validación el acta de reunión correspondiente.</v>
      </c>
      <c r="V25" s="25" t="str">
        <f t="shared" si="1"/>
        <v>Probabilidad</v>
      </c>
      <c r="W25" s="62" t="s">
        <v>75</v>
      </c>
      <c r="X25" s="62" t="s">
        <v>76</v>
      </c>
      <c r="Y25" s="26" t="str">
        <f>IF(AND(W25="Preventivo",X25="Automático"),"50%",IF(AND(W25="Preventivo",X25="Manual"),"40%",IF(AND(W25="Detectivo",X25="Automático"),"40%",IF(AND(W25="Detectivo",X25="Manual"),"30%",IF(AND(W25="Correctivo",X25="Automático"),"35%",IF(AND(W25="Correctivo",X25="Manual"),"25%",""))))))</f>
        <v>40%</v>
      </c>
      <c r="Z25" s="62" t="s">
        <v>77</v>
      </c>
      <c r="AA25" s="62" t="s">
        <v>78</v>
      </c>
      <c r="AB25" s="62" t="s">
        <v>79</v>
      </c>
      <c r="AC25" s="27">
        <f>IFERROR(IF(V25="Probabilidad",(K25-(+K25*Y25)),IF(V25="Impacto",K25,"")),"")</f>
        <v>0.6</v>
      </c>
      <c r="AD25" s="241" t="str">
        <f>IFERROR(LOOKUP(LOOKUP(2,1/(AC25:AC31&lt;&gt;""),AC25:AC31),'[4]Opciones Tratamiento'!$I$2:$I$6,'[4]Opciones Tratamiento'!$J$2:$J$6),"")</f>
        <v>Muy Baja</v>
      </c>
      <c r="AE25" s="26">
        <f>+AC25</f>
        <v>0.6</v>
      </c>
      <c r="AF25" s="241" t="str">
        <f>IFERROR(LOOKUP(LOOKUP(2,1/(AG25:AG31&lt;&gt;""),AG25:AG31),'[4]Opciones Tratamiento'!L2:M6),"")</f>
        <v>Moderado</v>
      </c>
      <c r="AG25" s="28">
        <f>IFERROR(IF(V25="Impacto",(O25-(+O25*Y25)),IF(V25="Probabilidad",O25,"")),"")</f>
        <v>0.6</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Moderado</v>
      </c>
      <c r="AI25" s="225" t="s">
        <v>93</v>
      </c>
      <c r="AJ25" s="29"/>
      <c r="AK25" s="64" t="s">
        <v>225</v>
      </c>
      <c r="AL25" s="58" t="s">
        <v>824</v>
      </c>
      <c r="AM25" s="58" t="s">
        <v>335</v>
      </c>
      <c r="AN25" s="29"/>
      <c r="AO25" s="227" t="s">
        <v>81</v>
      </c>
      <c r="AP25" s="230" t="s">
        <v>825</v>
      </c>
      <c r="AQ25" s="230"/>
      <c r="AR25" s="231"/>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t="s">
        <v>180</v>
      </c>
      <c r="R26" s="58" t="s">
        <v>324</v>
      </c>
      <c r="S26" s="58" t="s">
        <v>336</v>
      </c>
      <c r="T26" s="58" t="s">
        <v>337</v>
      </c>
      <c r="U26" s="65" t="str">
        <f>+CONCATENATE(R26," ",S26," ",T26)</f>
        <v>El ordenador del gasto o quien haga sus veces de la CENAC y DIADQ verifica mensualmente la ejecución de las tareas establecidas en los planes de mejoramiento, de acuerdo al procedimiento mejora continua P-JEMPP-CEDE5-181, con el fin evitar que se incurra en los mismos hallazgos y de asegurar el mejoramiento continuo de la gestión Unidad,   en caso de no contar con planes de mejoramiento se deberá informar a DICRE trimestralmente, dejando como evidencia de la verificación informe de seguimiento.</v>
      </c>
      <c r="V26" s="25" t="str">
        <f t="shared" si="1"/>
        <v>Probabilidad</v>
      </c>
      <c r="W26" s="62" t="s">
        <v>75</v>
      </c>
      <c r="X26" s="62" t="s">
        <v>76</v>
      </c>
      <c r="Y26" s="26" t="str">
        <f t="shared" ref="Y26" si="12">IF(AND(W26="Preventivo",X26="Automático"),"50%",IF(AND(W26="Preventivo",X26="Manual"),"40%",IF(AND(W26="Detectivo",X26="Automático"),"40%",IF(AND(W26="Detectivo",X26="Manual"),"30%",IF(AND(W26="Correctivo",X26="Automático"),"35%",IF(AND(W26="Correctivo",X26="Manual"),"25%",""))))))</f>
        <v>40%</v>
      </c>
      <c r="Z26" s="62" t="s">
        <v>77</v>
      </c>
      <c r="AA26" s="62" t="s">
        <v>78</v>
      </c>
      <c r="AB26" s="62" t="s">
        <v>79</v>
      </c>
      <c r="AC26" s="27">
        <f>IFERROR(IF(AND(V25="Probabilidad",V26="Probabilidad"),(AE25-(+AE25*Y26)),IF(V26="Probabilidad",(K25-(+K25*Y26)),IF(V26="Impacto",AE25,""))),"")</f>
        <v>0.36</v>
      </c>
      <c r="AD26" s="241"/>
      <c r="AE26" s="26">
        <f t="shared" ref="AE26" si="13">+AC26</f>
        <v>0.36</v>
      </c>
      <c r="AF26" s="241"/>
      <c r="AG26" s="28">
        <f>IFERROR(IF(AND(V25="Impacto",V26="Impacto"),(AG25-(+AG25*Y26)),IF(V26="Impacto",(O25-(+O25*Y26)),IF(V26="Probabilidad",AG25,""))),"")</f>
        <v>0.6</v>
      </c>
      <c r="AH26" s="223"/>
      <c r="AI26" s="225"/>
      <c r="AJ26" s="29"/>
      <c r="AK26" s="64"/>
      <c r="AL26" s="58"/>
      <c r="AM26" s="64"/>
      <c r="AN26" s="29"/>
      <c r="AO26" s="227"/>
      <c r="AP26" s="230"/>
      <c r="AQ26" s="230"/>
      <c r="AR26" s="231"/>
      <c r="AS26" s="23"/>
      <c r="AT26" s="23"/>
      <c r="AU26" s="23"/>
      <c r="AV26" s="23"/>
      <c r="AW26" s="23"/>
      <c r="AX26" s="23"/>
      <c r="AY26" s="23"/>
      <c r="AZ26" s="23"/>
      <c r="BA26" s="23"/>
      <c r="BB26" s="23"/>
      <c r="BC26" s="23"/>
      <c r="BD26" s="23"/>
      <c r="BE26" s="23"/>
      <c r="BF26" s="23"/>
      <c r="BG26" s="23"/>
      <c r="BH26" s="23"/>
      <c r="BI26" s="23"/>
      <c r="BJ26" s="23"/>
    </row>
    <row r="27" spans="1:62" s="24" customFormat="1" ht="202.5" hidden="1" customHeight="1" x14ac:dyDescent="0.25">
      <c r="A27" s="208"/>
      <c r="B27" s="210"/>
      <c r="C27" s="213"/>
      <c r="D27" s="215"/>
      <c r="E27" s="215"/>
      <c r="F27" s="215"/>
      <c r="G27" s="232"/>
      <c r="H27" s="215"/>
      <c r="I27" s="227"/>
      <c r="J27" s="235"/>
      <c r="K27" s="237"/>
      <c r="L27" s="221"/>
      <c r="M27" s="221"/>
      <c r="N27" s="235"/>
      <c r="O27" s="237"/>
      <c r="P27" s="239"/>
      <c r="Q27" s="64" t="s">
        <v>181</v>
      </c>
      <c r="R27" s="58" t="s">
        <v>324</v>
      </c>
      <c r="S27" s="58" t="s">
        <v>826</v>
      </c>
      <c r="T27" s="58" t="s">
        <v>338</v>
      </c>
      <c r="U27" s="65" t="str">
        <f t="shared" ref="U27:U31" si="14">+CONCATENATE(R27," ",S27," ",T27)</f>
        <v>El ordenador del gasto o quien haga sus veces de la CENAC y DIADQ verifica cada vez que los Comités Estructuradores (jurídico, técnico y económico) elaboren los estudios previos y proyecto de pliego de condiciones que no contengan la exigencia de marcas particulares (según el caso de acuerdo la sentencia del consejo de estado sección tercera CP JAIME ORLANDO SANTOFIMIO GAMBOA 18118 Marzo de 2011),  con el propósito de evitar el direccionamiento de los contratos conforme a lo establecido en Manual de Contratación y de Convenios del Ministerio de Defensa Nacional resolución 4130 del 16 de junio de 2022, en caso que se exijan marcas particulares dentro de un Proceso de Contratación, se debe emitir informe justificando la exigencia, dejando evidencia de la verificación informe mensual.</v>
      </c>
      <c r="V27" s="25" t="str">
        <f t="shared" si="1"/>
        <v>Probabilidad</v>
      </c>
      <c r="W27" s="62" t="s">
        <v>75</v>
      </c>
      <c r="X27" s="62" t="s">
        <v>76</v>
      </c>
      <c r="Y27" s="26" t="str">
        <f>IF(AND(W27="Preventivo",X27="Automático"),"50%",IF(AND(W27="Preventivo",X27="Manual"),"40%",IF(AND(W27="Detectivo",X27="Automático"),"40%",IF(AND(W27="Detectivo",X27="Manual"),"30%",IF(AND(W27="Correctivo",X27="Automático"),"35%",IF(AND(W27="Correctivo",X27="Manual"),"25%",""))))))</f>
        <v>40%</v>
      </c>
      <c r="Z27" s="62" t="s">
        <v>77</v>
      </c>
      <c r="AA27" s="62" t="s">
        <v>78</v>
      </c>
      <c r="AB27" s="62" t="s">
        <v>79</v>
      </c>
      <c r="AC27" s="27">
        <f t="shared" ref="AC27:AC31" si="15">IFERROR(IF(AND(V26="Probabilidad",V27="Probabilidad"),(AE26-(+AE26*Y27)),IF(V27="Probabilidad",(K26-(+K26*Y27)),IF(V27="Impacto",AE26,""))),"")</f>
        <v>0.216</v>
      </c>
      <c r="AD27" s="241"/>
      <c r="AE27" s="26">
        <f>+AC27</f>
        <v>0.216</v>
      </c>
      <c r="AF27" s="241"/>
      <c r="AG27" s="28">
        <f>IFERROR(IF(AND(V25="Impacto",V26="Impacto",V27="Impacto"),(AG26-(+AG26*Y27)),IF(V27="Impacto",(O25-(+O25*Y27)),IF(V27="Probabilidad",AG26,""))),"")</f>
        <v>0.6</v>
      </c>
      <c r="AH27" s="223"/>
      <c r="AI27" s="225"/>
      <c r="AJ27" s="29"/>
      <c r="AK27" s="64"/>
      <c r="AL27" s="58"/>
      <c r="AM27" s="64"/>
      <c r="AN27" s="29"/>
      <c r="AO27" s="227"/>
      <c r="AP27" s="230"/>
      <c r="AQ27" s="230"/>
      <c r="AR27" s="231"/>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58"/>
      <c r="S28" s="58"/>
      <c r="T28" s="58"/>
      <c r="U28" s="65" t="str">
        <f t="shared" si="14"/>
        <v xml:space="preserve">  </v>
      </c>
      <c r="V28" s="25" t="str">
        <f t="shared" si="1"/>
        <v/>
      </c>
      <c r="W28" s="62"/>
      <c r="X28" s="62"/>
      <c r="Y28" s="26" t="str">
        <f t="shared" ref="Y28" si="16">IF(AND(W28="Preventivo",X28="Automático"),"50%",IF(AND(W28="Preventivo",X28="Manual"),"40%",IF(AND(W28="Detectivo",X28="Automático"),"40%",IF(AND(W28="Detectivo",X28="Manual"),"30%",IF(AND(W28="Correctivo",X28="Automático"),"35%",IF(AND(W28="Correctivo",X28="Manual"),"25%",""))))))</f>
        <v/>
      </c>
      <c r="Z28" s="62"/>
      <c r="AA28" s="62"/>
      <c r="AB28" s="62"/>
      <c r="AC28" s="27" t="str">
        <f t="shared" si="15"/>
        <v/>
      </c>
      <c r="AD28" s="241"/>
      <c r="AE28" s="26" t="str">
        <f t="shared" ref="AE28" si="17">+AC28</f>
        <v/>
      </c>
      <c r="AF28" s="241"/>
      <c r="AG28" s="28" t="str">
        <f>IFERROR(IF(AND(V25="Impacto",V26="Impacto",V27="Impacto",V28="Impacto"),(AG27-(+AG27*Y28)),IF(V28="Impacto",(O25-(+O25*Y28)),IF(V28="Probabilidad",AG27,""))),"")</f>
        <v/>
      </c>
      <c r="AH28" s="223"/>
      <c r="AI28" s="225"/>
      <c r="AJ28" s="29"/>
      <c r="AK28" s="64"/>
      <c r="AL28" s="58"/>
      <c r="AM28" s="64"/>
      <c r="AN28" s="29"/>
      <c r="AO28" s="227"/>
      <c r="AP28" s="230"/>
      <c r="AQ28" s="230"/>
      <c r="AR28" s="231"/>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58"/>
      <c r="S29" s="58"/>
      <c r="T29" s="58"/>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230"/>
      <c r="AQ29" s="230"/>
      <c r="AR29" s="231"/>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58"/>
      <c r="S30" s="58"/>
      <c r="T30" s="58"/>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230"/>
      <c r="AQ30" s="230"/>
      <c r="AR30" s="231"/>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58"/>
      <c r="S31" s="58"/>
      <c r="T31" s="58"/>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30"/>
      <c r="AQ31" s="230"/>
      <c r="AR31" s="231"/>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t="s">
        <v>95</v>
      </c>
      <c r="D32" s="215" t="s">
        <v>96</v>
      </c>
      <c r="E32" s="215" t="s">
        <v>339</v>
      </c>
      <c r="F32" s="215" t="s">
        <v>827</v>
      </c>
      <c r="G32" s="232" t="str">
        <f t="shared" ref="G32" si="18">+CONCATENATE(D32," ",E32," ",F32)</f>
        <v>Posibilidad de Afectación Económica y Reputacional por la pérdida de la habilitación de los depósitos Aduaneros del Ejército Nacional  debido a la falta de preservación de requisitos iniciales estipulados según la resolución  046 de 2019 de la DIAN.</v>
      </c>
      <c r="H32" s="215" t="s">
        <v>103</v>
      </c>
      <c r="I32" s="227">
        <v>2501</v>
      </c>
      <c r="J32" s="235" t="str">
        <f>IF(I32&lt;=0,"",IF(I32&lt;=3,"Muy Baja",IF(I32&lt;=34,"Baja",IF(I32&lt;=600,"Media",IF(I32&lt;=6000,"Alta","Muy Alta")))))</f>
        <v>Alta</v>
      </c>
      <c r="K32" s="237">
        <f>IF(J32="","",IF(J32="Muy Baja",0.2,IF(J32="Baja",0.4,IF(J32="Media",0.6,IF(J32="Alta",0.8,IF(J32="Muy Alta",1,))))))</f>
        <v>0.8</v>
      </c>
      <c r="L32" s="221" t="s">
        <v>165</v>
      </c>
      <c r="M32" s="221" t="str">
        <f>IF(NOT(ISERROR(MATCH(L32,'[4]Tabla Impacto'!$B$221:$B$223,0))),'[4]Tabla Impacto'!$F$223,L32)</f>
        <v xml:space="preserve">     Entre 10 y 50 SMLMV </v>
      </c>
      <c r="N32" s="235" t="str">
        <f>IF(OR(M32='[4]Tabla Impacto'!$C$11,M32='[4]Tabla Impacto'!$D$11),"Leve",IF(OR(M32='[4]Tabla Impacto'!$C$12,M32='[4]Tabla Impacto'!$D$12),"Menor",IF(OR(M32='[4]Tabla Impacto'!$C$13,M32='[4]Tabla Impacto'!$D$13),"Moderado",IF(OR(M32='[4]Tabla Impacto'!$C$14,M32='[4]Tabla Impacto'!$D$14),"Mayor",IF(OR(M32='[4]Tabla Impacto'!$C$15,M32='[4]Tabla Impacto'!$D$15),"Catastrófico","")))))</f>
        <v>Menor</v>
      </c>
      <c r="O32" s="237">
        <f>IF(N32="","",IF(N32="Leve",0.2,IF(N32="Menor",0.4,IF(N32="Moderado",0.6,IF(N32="Mayor",0.8,IF(N32="Catastrófico",1,))))))</f>
        <v>0.4</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Moderado</v>
      </c>
      <c r="Q32" s="64" t="s">
        <v>179</v>
      </c>
      <c r="R32" s="58" t="s">
        <v>119</v>
      </c>
      <c r="S32" s="58" t="s">
        <v>340</v>
      </c>
      <c r="T32" s="58" t="s">
        <v>341</v>
      </c>
      <c r="U32" s="65" t="str">
        <f>+CONCATENATE(R32," ",S32," ",T32)</f>
        <v>El Director de Comercio Exterior o su delegado, verifica  trimestralmente, que las instalaciones de los depósitos aduaneros se encuentren en óptimas condiciones de funcionamiento y almacenamiento, de acuerdo con la resolución 046/2019 DIAN, con el fin de evitar posibles sanciones y la inhabilitación de los mismos.  En caso de presentar novedades se deberá dejar constancia en un oficio con los compromisos establecidos para el buen funcionamiento. Dejando como soporte documental de la verificación un informe.</v>
      </c>
      <c r="V32" s="25" t="str">
        <f t="shared" si="1"/>
        <v>Probabilidad</v>
      </c>
      <c r="W32" s="62" t="s">
        <v>75</v>
      </c>
      <c r="X32" s="62" t="s">
        <v>76</v>
      </c>
      <c r="Y32" s="26" t="str">
        <f>IF(AND(W32="Preventivo",X32="Automático"),"50%",IF(AND(W32="Preventivo",X32="Manual"),"40%",IF(AND(W32="Detectivo",X32="Automático"),"40%",IF(AND(W32="Detectivo",X32="Manual"),"30%",IF(AND(W32="Correctivo",X32="Automático"),"35%",IF(AND(W32="Correctivo",X32="Manual"),"25%",""))))))</f>
        <v>40%</v>
      </c>
      <c r="Z32" s="62" t="s">
        <v>77</v>
      </c>
      <c r="AA32" s="62" t="s">
        <v>78</v>
      </c>
      <c r="AB32" s="62" t="s">
        <v>79</v>
      </c>
      <c r="AC32" s="27">
        <f>IFERROR(IF(V32="Probabilidad",(K32-(+K32*Y32)),IF(V32="Impacto",K32,"")),"")</f>
        <v>0.48</v>
      </c>
      <c r="AD32" s="241" t="str">
        <f>IFERROR(LOOKUP(LOOKUP(2,1/(AC32:AC38&lt;&gt;""),AC32:AC38),'[4]Opciones Tratamiento'!$I$2:$I$6,'[4]Opciones Tratamiento'!$J$2:$J$6),"")</f>
        <v>Muy Baja</v>
      </c>
      <c r="AE32" s="26">
        <f>+AC32</f>
        <v>0.48</v>
      </c>
      <c r="AF32" s="241" t="str">
        <f>IFERROR(LOOKUP(LOOKUP(2,1/(AG32:AG38&lt;&gt;""),AG32:AG38),'[4]Opciones Tratamiento'!L2:M6),"")</f>
        <v>Menor</v>
      </c>
      <c r="AG32" s="28">
        <f>IFERROR(IF(V32="Impacto",(O32-(+O32*Y32)),IF(V32="Probabilidad",O32,"")),"")</f>
        <v>0.4</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Bajo</v>
      </c>
      <c r="AI32" s="225" t="s">
        <v>80</v>
      </c>
      <c r="AJ32" s="29"/>
      <c r="AK32" s="64" t="s">
        <v>225</v>
      </c>
      <c r="AL32" s="58" t="s">
        <v>342</v>
      </c>
      <c r="AM32" s="58" t="s">
        <v>343</v>
      </c>
      <c r="AN32" s="29"/>
      <c r="AO32" s="227" t="s">
        <v>81</v>
      </c>
      <c r="AP32" s="230" t="s">
        <v>828</v>
      </c>
      <c r="AQ32" s="230"/>
      <c r="AR32" s="231"/>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t="s">
        <v>180</v>
      </c>
      <c r="R33" s="58" t="s">
        <v>119</v>
      </c>
      <c r="S33" s="58" t="s">
        <v>344</v>
      </c>
      <c r="T33" s="58" t="s">
        <v>829</v>
      </c>
      <c r="U33" s="65" t="str">
        <f>+CONCATENATE(R33," ",S33," ",T33)</f>
        <v xml:space="preserve">El Director de Comercio Exterior o su delegado, verifica trimestralmente que los montacargas se encuentren en buen estado de funcionamiento,  para el cargue y descargue de las mercancías, con el fin de evitar posibles sanciones e inhabilitación de los depósitos aduaneros.  En caso de encontrar novedades, se deberá dejar constancia en un oficio con los compromisos establecidos para el restablecimiento de la máquina.  Dejando como soporte de la verificación en un informe </v>
      </c>
      <c r="V33" s="25" t="str">
        <f t="shared" si="1"/>
        <v>Probabilidad</v>
      </c>
      <c r="W33" s="62" t="s">
        <v>75</v>
      </c>
      <c r="X33" s="62" t="s">
        <v>76</v>
      </c>
      <c r="Y33" s="26" t="str">
        <f t="shared" ref="Y33" si="19">IF(AND(W33="Preventivo",X33="Automático"),"50%",IF(AND(W33="Preventivo",X33="Manual"),"40%",IF(AND(W33="Detectivo",X33="Automático"),"40%",IF(AND(W33="Detectivo",X33="Manual"),"30%",IF(AND(W33="Correctivo",X33="Automático"),"35%",IF(AND(W33="Correctivo",X33="Manual"),"25%",""))))))</f>
        <v>40%</v>
      </c>
      <c r="Z33" s="62" t="s">
        <v>77</v>
      </c>
      <c r="AA33" s="62" t="s">
        <v>78</v>
      </c>
      <c r="AB33" s="62" t="s">
        <v>79</v>
      </c>
      <c r="AC33" s="27">
        <f>IFERROR(IF(AND(V32="Probabilidad",V33="Probabilidad"),(AE32-(+AE32*Y33)),IF(V33="Probabilidad",(K32-(+K32*Y33)),IF(V33="Impacto",AE32,""))),"")</f>
        <v>0.28799999999999998</v>
      </c>
      <c r="AD33" s="241"/>
      <c r="AE33" s="26">
        <f t="shared" ref="AE33" si="20">+AC33</f>
        <v>0.28799999999999998</v>
      </c>
      <c r="AF33" s="241"/>
      <c r="AG33" s="28">
        <f>IFERROR(IF(AND(V32="Impacto",V33="Impacto"),(AG32-(+AG32*Y33)),IF(V33="Impacto",(O32-(+O32*Y33)),IF(V33="Probabilidad",AG32,""))),"")</f>
        <v>0.4</v>
      </c>
      <c r="AH33" s="223"/>
      <c r="AI33" s="225"/>
      <c r="AJ33" s="29"/>
      <c r="AK33" s="64"/>
      <c r="AL33" s="58"/>
      <c r="AM33" s="64"/>
      <c r="AN33" s="29"/>
      <c r="AO33" s="227"/>
      <c r="AP33" s="230"/>
      <c r="AQ33" s="230"/>
      <c r="AR33" s="231"/>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t="s">
        <v>181</v>
      </c>
      <c r="R34" s="58" t="s">
        <v>119</v>
      </c>
      <c r="S34" s="58" t="s">
        <v>830</v>
      </c>
      <c r="T34" s="58" t="s">
        <v>345</v>
      </c>
      <c r="U34" s="65" t="str">
        <f t="shared" ref="U34:U38" si="21">+CONCATENATE(R34," ",S34," ",T34)</f>
        <v>El Director de Comercio Exterior o su delegado, Verifica mensualmente el material físico que se encuentra en el depósito aduanero, comparando que esté de acuerdo  a lo registrado en el sistema de la DIAN (material nacionalizado, pendiente por nacionalizar, reembarque), con el fin de  contrarrestar sanciones por parte de la DIAN. En caso de encontrar novedades se deberá dejar constancia en un oficio con los compromisos para definir la situación del material.  Dejando como soporte de la verificación en un informe.</v>
      </c>
      <c r="V34" s="25" t="str">
        <f t="shared" si="1"/>
        <v>Probabilidad</v>
      </c>
      <c r="W34" s="62" t="s">
        <v>75</v>
      </c>
      <c r="X34" s="62" t="s">
        <v>76</v>
      </c>
      <c r="Y34" s="26" t="str">
        <f>IF(AND(W34="Preventivo",X34="Automático"),"50%",IF(AND(W34="Preventivo",X34="Manual"),"40%",IF(AND(W34="Detectivo",X34="Automático"),"40%",IF(AND(W34="Detectivo",X34="Manual"),"30%",IF(AND(W34="Correctivo",X34="Automático"),"35%",IF(AND(W34="Correctivo",X34="Manual"),"25%",""))))))</f>
        <v>40%</v>
      </c>
      <c r="Z34" s="62" t="s">
        <v>77</v>
      </c>
      <c r="AA34" s="62" t="s">
        <v>78</v>
      </c>
      <c r="AB34" s="62" t="s">
        <v>79</v>
      </c>
      <c r="AC34" s="27">
        <f t="shared" ref="AC34:AC38" si="22">IFERROR(IF(AND(V33="Probabilidad",V34="Probabilidad"),(AE33-(+AE33*Y34)),IF(V34="Probabilidad",(K33-(+K33*Y34)),IF(V34="Impacto",AE33,""))),"")</f>
        <v>0.17279999999999998</v>
      </c>
      <c r="AD34" s="241"/>
      <c r="AE34" s="26">
        <f>+AC34</f>
        <v>0.17279999999999998</v>
      </c>
      <c r="AF34" s="241"/>
      <c r="AG34" s="28">
        <f>IFERROR(IF(AND(V32="Impacto",V33="Impacto",V34="Impacto"),(AG33-(+AG33*Y34)),IF(V34="Impacto",(O32-(+O32*Y34)),IF(V34="Probabilidad",AG33,""))),"")</f>
        <v>0.4</v>
      </c>
      <c r="AH34" s="223"/>
      <c r="AI34" s="225"/>
      <c r="AJ34" s="29"/>
      <c r="AK34" s="64"/>
      <c r="AL34" s="58"/>
      <c r="AM34" s="64"/>
      <c r="AN34" s="29"/>
      <c r="AO34" s="227"/>
      <c r="AP34" s="230"/>
      <c r="AQ34" s="230"/>
      <c r="AR34" s="231"/>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58"/>
      <c r="S35" s="58"/>
      <c r="T35" s="58"/>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64"/>
      <c r="AL35" s="58"/>
      <c r="AM35" s="64"/>
      <c r="AN35" s="29"/>
      <c r="AO35" s="227"/>
      <c r="AP35" s="230"/>
      <c r="AQ35" s="230"/>
      <c r="AR35" s="231"/>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58"/>
      <c r="S36" s="58"/>
      <c r="T36" s="58"/>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30"/>
      <c r="AQ36" s="230"/>
      <c r="AR36" s="231"/>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58"/>
      <c r="S37" s="58"/>
      <c r="T37" s="58"/>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30"/>
      <c r="AQ37" s="230"/>
      <c r="AR37" s="231"/>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58"/>
      <c r="S38" s="58"/>
      <c r="T38" s="58"/>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30"/>
      <c r="AQ38" s="230"/>
      <c r="AR38" s="231"/>
      <c r="AS38" s="23"/>
      <c r="AT38" s="23"/>
      <c r="AU38" s="23"/>
      <c r="AV38" s="23"/>
      <c r="AW38" s="23"/>
      <c r="AX38" s="23"/>
      <c r="AY38" s="23"/>
      <c r="AZ38" s="23"/>
      <c r="BA38" s="23"/>
      <c r="BB38" s="23"/>
      <c r="BC38" s="23"/>
      <c r="BD38" s="23"/>
      <c r="BE38" s="23"/>
      <c r="BF38" s="23"/>
      <c r="BG38" s="23"/>
      <c r="BH38" s="23"/>
      <c r="BI38" s="23"/>
      <c r="BJ38" s="23"/>
    </row>
    <row r="39" spans="1:62" s="24" customFormat="1" ht="195" hidden="1" customHeight="1" x14ac:dyDescent="0.25">
      <c r="A39" s="208" t="s">
        <v>86</v>
      </c>
      <c r="B39" s="210"/>
      <c r="C39" s="213" t="s">
        <v>95</v>
      </c>
      <c r="D39" s="215" t="s">
        <v>96</v>
      </c>
      <c r="E39" s="215" t="s">
        <v>346</v>
      </c>
      <c r="F39" s="215" t="s">
        <v>347</v>
      </c>
      <c r="G39" s="232" t="str">
        <f t="shared" ref="G39" si="25">+CONCATENATE(D39," ",E39," ",F39)</f>
        <v xml:space="preserve">Posibilidad de Afectación Económica y Reputacional por la pérdida de material de origen extranjero adquirido por la Fuerza en sus diferentes modalidades (contratos, acuerdos, convenios, donaciones y loas), debido a retrasos en la presentación de la documentación por parte de los Supervisores de los contratos y /o gestores contractuales. </v>
      </c>
      <c r="H39" s="215" t="s">
        <v>103</v>
      </c>
      <c r="I39" s="227">
        <v>771</v>
      </c>
      <c r="J39" s="235" t="str">
        <f>IF(I39&lt;=0,"",IF(I39&lt;=3,"Muy Baja",IF(I39&lt;=34,"Baja",IF(I39&lt;=600,"Media",IF(I39&lt;=6000,"Alta","Muy Alta")))))</f>
        <v>Alta</v>
      </c>
      <c r="K39" s="237">
        <f>IF(J39="","",IF(J39="Muy Baja",0.2,IF(J39="Baja",0.4,IF(J39="Media",0.6,IF(J39="Alta",0.8,IF(J39="Muy Alta",1,))))))</f>
        <v>0.8</v>
      </c>
      <c r="L39" s="221" t="s">
        <v>165</v>
      </c>
      <c r="M39" s="221" t="str">
        <f>IF(NOT(ISERROR(MATCH(L39,'[4]Tabla Impacto'!$B$221:$B$223,0))),'[4]Tabla Impacto'!$F$223,L39)</f>
        <v xml:space="preserve">     Entre 10 y 50 SMLMV </v>
      </c>
      <c r="N39" s="235" t="str">
        <f>IF(OR(M39='[4]Tabla Impacto'!$C$11,M39='[4]Tabla Impacto'!$D$11),"Leve",IF(OR(M39='[4]Tabla Impacto'!$C$12,M39='[4]Tabla Impacto'!$D$12),"Menor",IF(OR(M39='[4]Tabla Impacto'!$C$13,M39='[4]Tabla Impacto'!$D$13),"Moderado",IF(OR(M39='[4]Tabla Impacto'!$C$14,M39='[4]Tabla Impacto'!$D$14),"Mayor",IF(OR(M39='[4]Tabla Impacto'!$C$15,M39='[4]Tabla Impacto'!$D$15),"Catastrófico","")))))</f>
        <v>Menor</v>
      </c>
      <c r="O39" s="237">
        <f>IF(N39="","",IF(N39="Leve",0.2,IF(N39="Menor",0.4,IF(N39="Moderado",0.6,IF(N39="Mayor",0.8,IF(N39="Catastrófico",1,))))))</f>
        <v>0.4</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Moderado</v>
      </c>
      <c r="Q39" s="64" t="s">
        <v>179</v>
      </c>
      <c r="R39" s="58" t="s">
        <v>348</v>
      </c>
      <c r="S39" s="58" t="s">
        <v>349</v>
      </c>
      <c r="T39" s="58" t="s">
        <v>350</v>
      </c>
      <c r="U39" s="65" t="str">
        <f>+CONCATENATE(R39," ",S39," ",T39)</f>
        <v>El Director de Comercio Exterior o un delegado,  Valida bimestralmente,  al menos una operación aduanera en los depósitos aduaneros respecto al procedimiento de recepción de la carga, con el fin de verificar los documentos soportes (la planilla de recepción, acta de reconocimiento y paking list), en concordancia con el  procedimiento P-JEMGF-COADE-357 "Nacionalización de Importación".  En caso de presentar novedades, deberá dejar un informe con los compromisos establecidos para subsanar la documentación faltante.  Dejando como soporte documental de la validación un informe.</v>
      </c>
      <c r="V39" s="25" t="str">
        <f t="shared" si="1"/>
        <v>Probabilidad</v>
      </c>
      <c r="W39" s="62" t="s">
        <v>75</v>
      </c>
      <c r="X39" s="62" t="s">
        <v>76</v>
      </c>
      <c r="Y39" s="26" t="str">
        <f>IF(AND(W39="Preventivo",X39="Automático"),"50%",IF(AND(W39="Preventivo",X39="Manual"),"40%",IF(AND(W39="Detectivo",X39="Automático"),"40%",IF(AND(W39="Detectivo",X39="Manual"),"30%",IF(AND(W39="Correctivo",X39="Automático"),"35%",IF(AND(W39="Correctivo",X39="Manual"),"25%",""))))))</f>
        <v>40%</v>
      </c>
      <c r="Z39" s="62" t="s">
        <v>77</v>
      </c>
      <c r="AA39" s="62" t="s">
        <v>78</v>
      </c>
      <c r="AB39" s="62" t="s">
        <v>79</v>
      </c>
      <c r="AC39" s="27">
        <f>IFERROR(IF(V39="Probabilidad",(K39-(+K39*Y39)),IF(V39="Impacto",K39,"")),"")</f>
        <v>0.48</v>
      </c>
      <c r="AD39" s="241" t="str">
        <f>IFERROR(LOOKUP(LOOKUP(2,1/(AC39:AC45&lt;&gt;""),AC39:AC45),'[4]Opciones Tratamiento'!$I$2:$I$6,'[4]Opciones Tratamiento'!$J$2:$J$6),"")</f>
        <v>Muy Baja</v>
      </c>
      <c r="AE39" s="26">
        <f>+AC39</f>
        <v>0.48</v>
      </c>
      <c r="AF39" s="241" t="str">
        <f>IFERROR(LOOKUP(LOOKUP(2,1/(AG39:AG45&lt;&gt;""),AG39:AG45),'[4]Opciones Tratamiento'!L2:M6),"")</f>
        <v>Menor</v>
      </c>
      <c r="AG39" s="28">
        <f>IFERROR(IF(V39="Impacto",(O39-(+O39*Y39)),IF(V39="Probabilidad",O39,"")),"")</f>
        <v>0.4</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Bajo</v>
      </c>
      <c r="AI39" s="225" t="s">
        <v>80</v>
      </c>
      <c r="AJ39" s="29"/>
      <c r="AK39" s="64" t="s">
        <v>225</v>
      </c>
      <c r="AL39" s="58" t="s">
        <v>351</v>
      </c>
      <c r="AM39" s="58" t="s">
        <v>343</v>
      </c>
      <c r="AN39" s="29"/>
      <c r="AO39" s="227" t="s">
        <v>81</v>
      </c>
      <c r="AP39" s="230" t="s">
        <v>828</v>
      </c>
      <c r="AQ39" s="230"/>
      <c r="AR39" s="231"/>
      <c r="AS39" s="23"/>
      <c r="AT39" s="23"/>
      <c r="AU39" s="23"/>
      <c r="AV39" s="23"/>
      <c r="AW39" s="23"/>
      <c r="AX39" s="23"/>
      <c r="AY39" s="23"/>
      <c r="AZ39" s="23"/>
      <c r="BA39" s="23"/>
      <c r="BB39" s="23"/>
      <c r="BC39" s="23"/>
      <c r="BD39" s="23"/>
      <c r="BE39" s="23"/>
      <c r="BF39" s="23"/>
      <c r="BG39" s="23"/>
      <c r="BH39" s="23"/>
      <c r="BI39" s="23"/>
      <c r="BJ39" s="23"/>
    </row>
    <row r="40" spans="1:62" s="24" customFormat="1" ht="168" hidden="1" customHeight="1" x14ac:dyDescent="0.25">
      <c r="A40" s="208"/>
      <c r="B40" s="210"/>
      <c r="C40" s="213"/>
      <c r="D40" s="215"/>
      <c r="E40" s="215"/>
      <c r="F40" s="215"/>
      <c r="G40" s="232"/>
      <c r="H40" s="215"/>
      <c r="I40" s="227"/>
      <c r="J40" s="235"/>
      <c r="K40" s="237"/>
      <c r="L40" s="221"/>
      <c r="M40" s="221"/>
      <c r="N40" s="235"/>
      <c r="O40" s="237"/>
      <c r="P40" s="239"/>
      <c r="Q40" s="64" t="s">
        <v>180</v>
      </c>
      <c r="R40" s="58" t="s">
        <v>348</v>
      </c>
      <c r="S40" s="58" t="s">
        <v>352</v>
      </c>
      <c r="T40" s="58" t="s">
        <v>353</v>
      </c>
      <c r="U40" s="65" t="str">
        <f>+CONCATENATE(R40," ",S40," ",T40)</f>
        <v>El Director de Comercio Exterior o un delegado, valida bimestralmente tres procesos de nacionalización con el fin de verificar la documentación soporte, en concordancia con el Procedimiento  P-JEMGF-COADE-357 "Nacionalización de Importación".  En caso de encontrar novedades, deberá dejar un informe con los compromisos establecidos para subsanar la documentación faltante.  Dejando como soporte documental de la validación un informe.</v>
      </c>
      <c r="V40" s="25" t="str">
        <f t="shared" si="1"/>
        <v>Probabilidad</v>
      </c>
      <c r="W40" s="62" t="s">
        <v>75</v>
      </c>
      <c r="X40" s="62" t="s">
        <v>76</v>
      </c>
      <c r="Y40" s="26" t="str">
        <f t="shared" ref="Y40" si="26">IF(AND(W40="Preventivo",X40="Automático"),"50%",IF(AND(W40="Preventivo",X40="Manual"),"40%",IF(AND(W40="Detectivo",X40="Automático"),"40%",IF(AND(W40="Detectivo",X40="Manual"),"30%",IF(AND(W40="Correctivo",X40="Automático"),"35%",IF(AND(W40="Correctivo",X40="Manual"),"25%",""))))))</f>
        <v>40%</v>
      </c>
      <c r="Z40" s="62" t="s">
        <v>77</v>
      </c>
      <c r="AA40" s="62" t="s">
        <v>78</v>
      </c>
      <c r="AB40" s="62" t="s">
        <v>79</v>
      </c>
      <c r="AC40" s="27">
        <f>IFERROR(IF(AND(V39="Probabilidad",V40="Probabilidad"),(AE39-(+AE39*Y40)),IF(V40="Probabilidad",(K39-(+K39*Y40)),IF(V40="Impacto",AE39,""))),"")</f>
        <v>0.28799999999999998</v>
      </c>
      <c r="AD40" s="241"/>
      <c r="AE40" s="26">
        <f t="shared" ref="AE40" si="27">+AC40</f>
        <v>0.28799999999999998</v>
      </c>
      <c r="AF40" s="241"/>
      <c r="AG40" s="28">
        <f>IFERROR(IF(AND(V39="Impacto",V40="Impacto"),(AG39-(+AG39*Y40)),IF(V40="Impacto",(O39-(+O39*Y40)),IF(V40="Probabilidad",AG39,""))),"")</f>
        <v>0.4</v>
      </c>
      <c r="AH40" s="223"/>
      <c r="AI40" s="225"/>
      <c r="AJ40" s="29"/>
      <c r="AK40" s="64" t="s">
        <v>354</v>
      </c>
      <c r="AL40" s="58" t="s">
        <v>355</v>
      </c>
      <c r="AM40" s="58" t="s">
        <v>343</v>
      </c>
      <c r="AN40" s="29"/>
      <c r="AO40" s="227"/>
      <c r="AP40" s="230"/>
      <c r="AQ40" s="230"/>
      <c r="AR40" s="231"/>
      <c r="AS40" s="23"/>
      <c r="AT40" s="23"/>
      <c r="AU40" s="23"/>
      <c r="AV40" s="23"/>
      <c r="AW40" s="23"/>
      <c r="AX40" s="23"/>
      <c r="AY40" s="23"/>
      <c r="AZ40" s="23"/>
      <c r="BA40" s="23"/>
      <c r="BB40" s="23"/>
      <c r="BC40" s="23"/>
      <c r="BD40" s="23"/>
      <c r="BE40" s="23"/>
      <c r="BF40" s="23"/>
      <c r="BG40" s="23"/>
      <c r="BH40" s="23"/>
      <c r="BI40" s="23"/>
      <c r="BJ40" s="23"/>
    </row>
    <row r="41" spans="1:62" s="24" customFormat="1" ht="169.5" hidden="1" customHeight="1" x14ac:dyDescent="0.25">
      <c r="A41" s="208"/>
      <c r="B41" s="210"/>
      <c r="C41" s="213"/>
      <c r="D41" s="215"/>
      <c r="E41" s="215"/>
      <c r="F41" s="215"/>
      <c r="G41" s="232"/>
      <c r="H41" s="215"/>
      <c r="I41" s="227"/>
      <c r="J41" s="235"/>
      <c r="K41" s="237"/>
      <c r="L41" s="221"/>
      <c r="M41" s="221"/>
      <c r="N41" s="235"/>
      <c r="O41" s="237"/>
      <c r="P41" s="239"/>
      <c r="Q41" s="64" t="s">
        <v>181</v>
      </c>
      <c r="R41" s="58" t="s">
        <v>348</v>
      </c>
      <c r="S41" s="58" t="s">
        <v>356</v>
      </c>
      <c r="T41" s="58" t="s">
        <v>357</v>
      </c>
      <c r="U41" s="65" t="str">
        <f t="shared" ref="U41:U45" si="28">+CONCATENATE(R41," ",S41," ",T41)</f>
        <v>El Director de Comercio Exterior o un delegado,  valida mensualmente que el material que se encuentra en los depósitos esté dentro de los términos aduaneros (sin vencimiento),  con el fin de verificar los tiempos de permanencia, para nacionalizar y de retiro del depósito), de acuerdo a lo establecido en el decreto 1165/2019 DIAN.  En caso de presentar alguna novedad debe dejar un informe con los compromisos establecidos para formalizar el régimen aduanero.  Dejando como soporte documental de la validación un informe.</v>
      </c>
      <c r="V41" s="25" t="str">
        <f t="shared" si="1"/>
        <v>Probabilidad</v>
      </c>
      <c r="W41" s="62" t="s">
        <v>75</v>
      </c>
      <c r="X41" s="62" t="s">
        <v>76</v>
      </c>
      <c r="Y41" s="26" t="str">
        <f>IF(AND(W41="Preventivo",X41="Automático"),"50%",IF(AND(W41="Preventivo",X41="Manual"),"40%",IF(AND(W41="Detectivo",X41="Automático"),"40%",IF(AND(W41="Detectivo",X41="Manual"),"30%",IF(AND(W41="Correctivo",X41="Automático"),"35%",IF(AND(W41="Correctivo",X41="Manual"),"25%",""))))))</f>
        <v>40%</v>
      </c>
      <c r="Z41" s="62" t="s">
        <v>77</v>
      </c>
      <c r="AA41" s="62" t="s">
        <v>78</v>
      </c>
      <c r="AB41" s="62" t="s">
        <v>79</v>
      </c>
      <c r="AC41" s="27">
        <f t="shared" ref="AC41:AC45" si="29">IFERROR(IF(AND(V40="Probabilidad",V41="Probabilidad"),(AE40-(+AE40*Y41)),IF(V41="Probabilidad",(K40-(+K40*Y41)),IF(V41="Impacto",AE40,""))),"")</f>
        <v>0.17279999999999998</v>
      </c>
      <c r="AD41" s="241"/>
      <c r="AE41" s="26">
        <f>+AC41</f>
        <v>0.17279999999999998</v>
      </c>
      <c r="AF41" s="241"/>
      <c r="AG41" s="28">
        <f>IFERROR(IF(AND(V39="Impacto",V40="Impacto",V41="Impacto"),(AG40-(+AG40*Y41)),IF(V41="Impacto",(O39-(+O39*Y41)),IF(V41="Probabilidad",AG40,""))),"")</f>
        <v>0.4</v>
      </c>
      <c r="AH41" s="223"/>
      <c r="AI41" s="225"/>
      <c r="AJ41" s="29"/>
      <c r="AK41" s="64"/>
      <c r="AL41" s="58"/>
      <c r="AM41" s="64"/>
      <c r="AN41" s="29"/>
      <c r="AO41" s="227"/>
      <c r="AP41" s="230"/>
      <c r="AQ41" s="230"/>
      <c r="AR41" s="231"/>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58"/>
      <c r="S42" s="58"/>
      <c r="T42" s="58"/>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64"/>
      <c r="AL42" s="58"/>
      <c r="AM42" s="64"/>
      <c r="AN42" s="29"/>
      <c r="AO42" s="227"/>
      <c r="AP42" s="230"/>
      <c r="AQ42" s="230"/>
      <c r="AR42" s="231"/>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58"/>
      <c r="S43" s="58"/>
      <c r="T43" s="58"/>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30"/>
      <c r="AQ43" s="230"/>
      <c r="AR43" s="231"/>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58"/>
      <c r="S44" s="58"/>
      <c r="T44" s="58"/>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30"/>
      <c r="AQ44" s="230"/>
      <c r="AR44" s="231"/>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58"/>
      <c r="S45" s="58"/>
      <c r="T45" s="58"/>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30"/>
      <c r="AQ45" s="230"/>
      <c r="AR45" s="231"/>
      <c r="AS45" s="23"/>
      <c r="AT45" s="23"/>
      <c r="AU45" s="23"/>
      <c r="AV45" s="23"/>
      <c r="AW45" s="23"/>
      <c r="AX45" s="23"/>
      <c r="AY45" s="23"/>
      <c r="AZ45" s="23"/>
      <c r="BA45" s="23"/>
      <c r="BB45" s="23"/>
      <c r="BC45" s="23"/>
      <c r="BD45" s="23"/>
      <c r="BE45" s="23"/>
      <c r="BF45" s="23"/>
      <c r="BG45" s="23"/>
      <c r="BH45" s="23"/>
      <c r="BI45" s="23"/>
      <c r="BJ45" s="23"/>
    </row>
    <row r="46" spans="1:62" s="24" customFormat="1" ht="87.75" customHeight="1" x14ac:dyDescent="0.25">
      <c r="A46" s="208" t="s">
        <v>87</v>
      </c>
      <c r="B46" s="210"/>
      <c r="C46" s="213" t="s">
        <v>95</v>
      </c>
      <c r="D46" s="215" t="s">
        <v>109</v>
      </c>
      <c r="E46" s="215" t="s">
        <v>806</v>
      </c>
      <c r="F46" s="215" t="s">
        <v>172</v>
      </c>
      <c r="G46" s="232" t="str">
        <f t="shared" ref="G46" si="32">+CONCATENATE(D46," ",E46," ",F46)</f>
        <v>Posibilidad de Afectación Reputacional y Económica por la desactualización de la normatividad de los procesos, procedimientos, formatos y/o directivas  en la elaboración de documentos bajo los lineamientos emitidos por el Ejército Nacional</v>
      </c>
      <c r="H46" s="215" t="s">
        <v>73</v>
      </c>
      <c r="I46" s="227">
        <v>30</v>
      </c>
      <c r="J46" s="235" t="str">
        <f>IF(I46&lt;=0,"",IF(I46&lt;=3,"Muy Baja",IF(I46&lt;=34,"Baja",IF(I46&lt;=600,"Media",IF(I46&lt;=6000,"Alta","Muy Alta")))))</f>
        <v>Baja</v>
      </c>
      <c r="K46" s="237">
        <f>IF(J46="","",IF(J46="Muy Baja",0.2,IF(J46="Baja",0.4,IF(J46="Media",0.6,IF(J46="Alta",0.8,IF(J46="Muy Alta",1,))))))</f>
        <v>0.4</v>
      </c>
      <c r="L46" s="221" t="s">
        <v>104</v>
      </c>
      <c r="M46" s="221" t="str">
        <f>IF(NOT(ISERROR(MATCH(L46,'[4]Tabla Impacto'!$B$221:$B$223,0))),'[4]Tabla Impacto'!$F$223,L46)</f>
        <v xml:space="preserve">     El riesgo afecta la imagen de alguna área de la organización</v>
      </c>
      <c r="N46" s="235" t="str">
        <f>IF(OR(M46='[4]Tabla Impacto'!$C$11,M46='[4]Tabla Impacto'!$D$11),"Leve",IF(OR(M46='[4]Tabla Impacto'!$C$12,M46='[4]Tabla Impacto'!$D$12),"Menor",IF(OR(M46='[4]Tabla Impacto'!$C$13,M46='[4]Tabla Impacto'!$D$13),"Moderado",IF(OR(M46='[4]Tabla Impacto'!$C$14,M46='[4]Tabla Impacto'!$D$14),"Mayor",IF(OR(M46='[4]Tabla Impacto'!$C$15,M46='[4]Tabla Impacto'!$D$15),"Catastrófico","")))))</f>
        <v>Leve</v>
      </c>
      <c r="O46" s="237">
        <f>IF(N46="","",IF(N46="Leve",0.2,IF(N46="Menor",0.4,IF(N46="Moderado",0.6,IF(N46="Mayor",0.8,IF(N46="Catastrófico",1,))))))</f>
        <v>0.2</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Bajo</v>
      </c>
      <c r="Q46" s="64" t="s">
        <v>179</v>
      </c>
      <c r="R46" s="58" t="s">
        <v>807</v>
      </c>
      <c r="S46" s="58" t="s">
        <v>358</v>
      </c>
      <c r="T46" s="58" t="s">
        <v>808</v>
      </c>
      <c r="U46" s="65" t="str">
        <f>+CONCATENATE(R46," ",S46," ",T46)</f>
        <v>El oficial de Evaluación y Seguimiento del COADE difunde el normograma en el formato FO-COEJC-CIEGE-1479 cada vez que sea consolidado,  con el fin de socializar las actualizaciones normativas referentes a la contratación estatal, dejando como evidencia el correo electrónico</v>
      </c>
      <c r="V46" s="25" t="str">
        <f t="shared" si="1"/>
        <v>Probabilidad</v>
      </c>
      <c r="W46" s="62" t="s">
        <v>75</v>
      </c>
      <c r="X46" s="62" t="s">
        <v>76</v>
      </c>
      <c r="Y46" s="26" t="str">
        <f>IF(AND(W46="Preventivo",X46="Automático"),"50%",IF(AND(W46="Preventivo",X46="Manual"),"40%",IF(AND(W46="Detectivo",X46="Automático"),"40%",IF(AND(W46="Detectivo",X46="Manual"),"30%",IF(AND(W46="Correctivo",X46="Automático"),"35%",IF(AND(W46="Correctivo",X46="Manual"),"25%",""))))))</f>
        <v>40%</v>
      </c>
      <c r="Z46" s="62" t="s">
        <v>77</v>
      </c>
      <c r="AA46" s="62" t="s">
        <v>78</v>
      </c>
      <c r="AB46" s="62" t="s">
        <v>79</v>
      </c>
      <c r="AC46" s="27">
        <f>IFERROR(IF(V46="Probabilidad",(K46-(+K46*Y46)),IF(V46="Impacto",K46,"")),"")</f>
        <v>0.24</v>
      </c>
      <c r="AD46" s="241" t="str">
        <f>IFERROR(LOOKUP(LOOKUP(2,1/(AC46:AC52&lt;&gt;""),AC46:AC52),'[4]Opciones Tratamiento'!$I$2:$I$6,'[4]Opciones Tratamiento'!$J$2:$J$6),"")</f>
        <v>Muy Baja</v>
      </c>
      <c r="AE46" s="26">
        <f>+AC46</f>
        <v>0.24</v>
      </c>
      <c r="AF46" s="241" t="str">
        <f>IFERROR(LOOKUP(LOOKUP(2,1/(AG46:AG52&lt;&gt;""),AG46:AG52),'[4]Opciones Tratamiento'!L2:M6),"")</f>
        <v>Leve</v>
      </c>
      <c r="AG46" s="28">
        <f>IFERROR(IF(V46="Impacto",(O46-(+O46*Y46)),IF(V46="Probabilidad",O46,"")),"")</f>
        <v>0.2</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Bajo</v>
      </c>
      <c r="AI46" s="225" t="s">
        <v>80</v>
      </c>
      <c r="AJ46" s="29"/>
      <c r="AK46" s="64"/>
      <c r="AL46" s="58"/>
      <c r="AM46" s="64"/>
      <c r="AN46" s="29"/>
      <c r="AO46" s="227"/>
      <c r="AP46" s="230" t="s">
        <v>359</v>
      </c>
      <c r="AQ46" s="230"/>
      <c r="AR46" s="231"/>
      <c r="AS46" s="23"/>
      <c r="AT46" s="23"/>
      <c r="AU46" s="23"/>
      <c r="AV46" s="23"/>
      <c r="AW46" s="23"/>
      <c r="AX46" s="23"/>
      <c r="AY46" s="23"/>
      <c r="AZ46" s="23"/>
      <c r="BA46" s="23"/>
      <c r="BB46" s="23"/>
      <c r="BC46" s="23"/>
      <c r="BD46" s="23"/>
      <c r="BE46" s="23"/>
      <c r="BF46" s="23"/>
      <c r="BG46" s="23"/>
      <c r="BH46" s="23"/>
      <c r="BI46" s="23"/>
      <c r="BJ46" s="23"/>
    </row>
    <row r="47" spans="1:62" s="24" customFormat="1" ht="106.5" customHeight="1" x14ac:dyDescent="0.25">
      <c r="A47" s="208"/>
      <c r="B47" s="210"/>
      <c r="C47" s="213"/>
      <c r="D47" s="215"/>
      <c r="E47" s="215"/>
      <c r="F47" s="215"/>
      <c r="G47" s="232"/>
      <c r="H47" s="215"/>
      <c r="I47" s="227"/>
      <c r="J47" s="235"/>
      <c r="K47" s="237"/>
      <c r="L47" s="221"/>
      <c r="M47" s="221"/>
      <c r="N47" s="235"/>
      <c r="O47" s="237"/>
      <c r="P47" s="239"/>
      <c r="Q47" s="64" t="s">
        <v>180</v>
      </c>
      <c r="R47" s="58" t="s">
        <v>807</v>
      </c>
      <c r="S47" s="58" t="s">
        <v>809</v>
      </c>
      <c r="T47" s="58" t="s">
        <v>810</v>
      </c>
      <c r="U47" s="65" t="str">
        <f>+CONCATENATE(R47," ",S47," ",T47)</f>
        <v>El oficial de Evaluación y Seguimiento del COADE Verifica anualmente la alineación de las Políticas con los Objetivos del Ejercito Nacional y la normatividad vigente, Lineamientos del Comandante del Ejército, Objetivos Estratégicos conforme al proceso de Adquisición de Bienes y Servicios (PR-A-JEMGF-COADE-071), dejando como evidencia un informe de la actividad.</v>
      </c>
      <c r="V47" s="25" t="str">
        <f t="shared" si="1"/>
        <v>Probabilidad</v>
      </c>
      <c r="W47" s="62" t="s">
        <v>75</v>
      </c>
      <c r="X47" s="62" t="s">
        <v>76</v>
      </c>
      <c r="Y47" s="26" t="str">
        <f t="shared" ref="Y47" si="33">IF(AND(W47="Preventivo",X47="Automático"),"50%",IF(AND(W47="Preventivo",X47="Manual"),"40%",IF(AND(W47="Detectivo",X47="Automático"),"40%",IF(AND(W47="Detectivo",X47="Manual"),"30%",IF(AND(W47="Correctivo",X47="Automático"),"35%",IF(AND(W47="Correctivo",X47="Manual"),"25%",""))))))</f>
        <v>40%</v>
      </c>
      <c r="Z47" s="62" t="s">
        <v>77</v>
      </c>
      <c r="AA47" s="62" t="s">
        <v>78</v>
      </c>
      <c r="AB47" s="62" t="s">
        <v>79</v>
      </c>
      <c r="AC47" s="27">
        <f>IFERROR(IF(AND(V46="Probabilidad",V47="Probabilidad"),(AE46-(+AE46*Y47)),IF(V47="Probabilidad",(K46-(+K46*Y47)),IF(V47="Impacto",AE46,""))),"")</f>
        <v>0.14399999999999999</v>
      </c>
      <c r="AD47" s="241"/>
      <c r="AE47" s="26">
        <f t="shared" ref="AE47" si="34">+AC47</f>
        <v>0.14399999999999999</v>
      </c>
      <c r="AF47" s="241"/>
      <c r="AG47" s="28">
        <f>IFERROR(IF(AND(V46="Impacto",V47="Impacto"),(AG46-(+AG46*Y47)),IF(V47="Impacto",(O46-(+O46*Y47)),IF(V47="Probabilidad",AG46,""))),"")</f>
        <v>0.2</v>
      </c>
      <c r="AH47" s="223"/>
      <c r="AI47" s="225"/>
      <c r="AJ47" s="29"/>
      <c r="AK47" s="64"/>
      <c r="AL47" s="58"/>
      <c r="AM47" s="64"/>
      <c r="AN47" s="29"/>
      <c r="AO47" s="227"/>
      <c r="AP47" s="230"/>
      <c r="AQ47" s="230"/>
      <c r="AR47" s="231"/>
      <c r="AS47" s="23"/>
      <c r="AT47" s="23"/>
      <c r="AU47" s="23"/>
      <c r="AV47" s="23"/>
      <c r="AW47" s="23"/>
      <c r="AX47" s="23"/>
      <c r="AY47" s="23"/>
      <c r="AZ47" s="23"/>
      <c r="BA47" s="23"/>
      <c r="BB47" s="23"/>
      <c r="BC47" s="23"/>
      <c r="BD47" s="23"/>
      <c r="BE47" s="23"/>
      <c r="BF47" s="23"/>
      <c r="BG47" s="23"/>
      <c r="BH47" s="23"/>
      <c r="BI47" s="23"/>
      <c r="BJ47" s="23"/>
    </row>
    <row r="48" spans="1:62" s="24" customFormat="1" ht="150" customHeight="1" x14ac:dyDescent="0.25">
      <c r="A48" s="208"/>
      <c r="B48" s="210"/>
      <c r="C48" s="213"/>
      <c r="D48" s="215"/>
      <c r="E48" s="215"/>
      <c r="F48" s="215"/>
      <c r="G48" s="232"/>
      <c r="H48" s="215"/>
      <c r="I48" s="227"/>
      <c r="J48" s="235"/>
      <c r="K48" s="237"/>
      <c r="L48" s="221"/>
      <c r="M48" s="221"/>
      <c r="N48" s="235"/>
      <c r="O48" s="237"/>
      <c r="P48" s="239"/>
      <c r="Q48" s="64" t="s">
        <v>181</v>
      </c>
      <c r="R48" s="58" t="s">
        <v>807</v>
      </c>
      <c r="S48" s="58" t="s">
        <v>811</v>
      </c>
      <c r="T48" s="58" t="s">
        <v>812</v>
      </c>
      <c r="U48" s="65" t="str">
        <f t="shared" ref="U48:U52" si="35">+CONCATENATE(R48," ",S48," ",T48)</f>
        <v>El oficial de Evaluación y Seguimiento del COADE Verifica trimestralmente la difusión de los lineamientos y criterios por parte de las Unidades subalternas, relacionados con la gestión contractual de acuerdo a lo establecido en el Manual de Contratación y de Convenios del Ministerio de Defensa Nacional resolución 4130 del 16 de junio de 2022 versión 1, Código GO-M-001, con el fin de garantizar el cumplimiento del marco general de contratación y de las políticas internas al respecto, dejando como evidencia acta de reunión.</v>
      </c>
      <c r="V48" s="25" t="str">
        <f t="shared" si="1"/>
        <v>Probabilidad</v>
      </c>
      <c r="W48" s="62" t="s">
        <v>75</v>
      </c>
      <c r="X48" s="62" t="s">
        <v>76</v>
      </c>
      <c r="Y48" s="26" t="str">
        <f>IF(AND(W48="Preventivo",X48="Automático"),"50%",IF(AND(W48="Preventivo",X48="Manual"),"40%",IF(AND(W48="Detectivo",X48="Automático"),"40%",IF(AND(W48="Detectivo",X48="Manual"),"30%",IF(AND(W48="Correctivo",X48="Automático"),"35%",IF(AND(W48="Correctivo",X48="Manual"),"25%",""))))))</f>
        <v>40%</v>
      </c>
      <c r="Z48" s="62" t="s">
        <v>77</v>
      </c>
      <c r="AA48" s="62" t="s">
        <v>78</v>
      </c>
      <c r="AB48" s="62" t="s">
        <v>79</v>
      </c>
      <c r="AC48" s="27">
        <f t="shared" ref="AC48:AC52" si="36">IFERROR(IF(AND(V47="Probabilidad",V48="Probabilidad"),(AE47-(+AE47*Y48)),IF(V48="Probabilidad",(K47-(+K47*Y48)),IF(V48="Impacto",AE47,""))),"")</f>
        <v>8.6399999999999991E-2</v>
      </c>
      <c r="AD48" s="241"/>
      <c r="AE48" s="26">
        <f>+AC48</f>
        <v>8.6399999999999991E-2</v>
      </c>
      <c r="AF48" s="241"/>
      <c r="AG48" s="28">
        <f>IFERROR(IF(AND(V46="Impacto",V47="Impacto",V48="Impacto"),(AG47-(+AG47*Y48)),IF(V48="Impacto",(O46-(+O46*Y48)),IF(V48="Probabilidad",AG47,""))),"")</f>
        <v>0.2</v>
      </c>
      <c r="AH48" s="223"/>
      <c r="AI48" s="225"/>
      <c r="AJ48" s="29"/>
      <c r="AK48" s="64"/>
      <c r="AL48" s="58"/>
      <c r="AM48" s="64"/>
      <c r="AN48" s="29"/>
      <c r="AO48" s="227"/>
      <c r="AP48" s="230"/>
      <c r="AQ48" s="230"/>
      <c r="AR48" s="231"/>
      <c r="AS48" s="23"/>
      <c r="AT48" s="23"/>
      <c r="AU48" s="23"/>
      <c r="AV48" s="23"/>
      <c r="AW48" s="23"/>
      <c r="AX48" s="23"/>
      <c r="AY48" s="23"/>
      <c r="AZ48" s="23"/>
      <c r="BA48" s="23"/>
      <c r="BB48" s="23"/>
      <c r="BC48" s="23"/>
      <c r="BD48" s="23"/>
      <c r="BE48" s="23"/>
      <c r="BF48" s="23"/>
      <c r="BG48" s="23"/>
      <c r="BH48" s="23"/>
      <c r="BI48" s="23"/>
      <c r="BJ48" s="23"/>
    </row>
    <row r="49" spans="1:62" s="24" customFormat="1" ht="150" customHeight="1" x14ac:dyDescent="0.25">
      <c r="A49" s="208"/>
      <c r="B49" s="210"/>
      <c r="C49" s="213"/>
      <c r="D49" s="215"/>
      <c r="E49" s="215"/>
      <c r="F49" s="215"/>
      <c r="G49" s="232"/>
      <c r="H49" s="215"/>
      <c r="I49" s="227"/>
      <c r="J49" s="235"/>
      <c r="K49" s="237"/>
      <c r="L49" s="221"/>
      <c r="M49" s="221"/>
      <c r="N49" s="235"/>
      <c r="O49" s="237"/>
      <c r="P49" s="239"/>
      <c r="Q49" s="64"/>
      <c r="R49" s="58"/>
      <c r="S49" s="58"/>
      <c r="T49" s="58"/>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64"/>
      <c r="AL49" s="58"/>
      <c r="AM49" s="64"/>
      <c r="AN49" s="29"/>
      <c r="AO49" s="227"/>
      <c r="AP49" s="230"/>
      <c r="AQ49" s="230"/>
      <c r="AR49" s="231"/>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58"/>
      <c r="S50" s="58"/>
      <c r="T50" s="58"/>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30"/>
      <c r="AQ50" s="230"/>
      <c r="AR50" s="231"/>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58"/>
      <c r="S51" s="58"/>
      <c r="T51" s="58"/>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30"/>
      <c r="AQ51" s="230"/>
      <c r="AR51" s="231"/>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58"/>
      <c r="S52" s="58"/>
      <c r="T52" s="58"/>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30"/>
      <c r="AQ52" s="230"/>
      <c r="AR52" s="231"/>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IF(NOT(ISERROR(MATCH(L53,'[4]Tabla Impacto'!$B$221:$B$223,0))),'[4]Tabla Impacto'!$F$223,L53)</f>
        <v>0</v>
      </c>
      <c r="N53" s="235" t="str">
        <f>IF(OR(M53='[4]Tabla Impacto'!$C$11,M53='[4]Tabla Impacto'!$D$11),"Leve",IF(OR(M53='[4]Tabla Impacto'!$C$12,M53='[4]Tabla Impacto'!$D$12),"Menor",IF(OR(M53='[4]Tabla Impacto'!$C$13,M53='[4]Tabla Impacto'!$D$13),"Moderado",IF(OR(M53='[4]Tabla Impacto'!$C$14,M53='[4]Tabla Impacto'!$D$14),"Mayor",IF(OR(M53='[4]Tabla Impacto'!$C$15,M53='[4]Tabla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58"/>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IFERROR(LOOKUP(LOOKUP(2,1/(AC53:AC59&lt;&gt;""),AC53:AC59),'[4]Opciones Tratamiento'!$I$2:$I$6,'[4]Opciones Tratamiento'!$J$2:$J$6),"")</f>
        <v/>
      </c>
      <c r="AE53" s="26" t="str">
        <f>+AC53</f>
        <v/>
      </c>
      <c r="AF53" s="241" t="str">
        <f>IFERROR(LOOKUP(LOOKUP(2,1/(AG53:AG59&lt;&gt;""),AG53:AG59),'[4]Opciones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30"/>
      <c r="AQ53" s="230"/>
      <c r="AR53" s="231"/>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58"/>
      <c r="S54" s="58"/>
      <c r="T54" s="58"/>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64"/>
      <c r="AL54" s="58"/>
      <c r="AM54" s="64"/>
      <c r="AN54" s="29"/>
      <c r="AO54" s="227"/>
      <c r="AP54" s="230"/>
      <c r="AQ54" s="230"/>
      <c r="AR54" s="231"/>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58"/>
      <c r="S55" s="58"/>
      <c r="T55" s="58"/>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30"/>
      <c r="AQ55" s="230"/>
      <c r="AR55" s="231"/>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58"/>
      <c r="S56" s="58"/>
      <c r="T56" s="58"/>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64"/>
      <c r="AL56" s="58"/>
      <c r="AM56" s="64"/>
      <c r="AN56" s="29"/>
      <c r="AO56" s="227"/>
      <c r="AP56" s="230"/>
      <c r="AQ56" s="230"/>
      <c r="AR56" s="231"/>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58"/>
      <c r="S57" s="58"/>
      <c r="T57" s="58"/>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30"/>
      <c r="AQ57" s="230"/>
      <c r="AR57" s="231"/>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58"/>
      <c r="S58" s="58"/>
      <c r="T58" s="58"/>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30"/>
      <c r="AQ58" s="230"/>
      <c r="AR58" s="231"/>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58"/>
      <c r="S59" s="58"/>
      <c r="T59" s="58"/>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30"/>
      <c r="AQ59" s="230"/>
      <c r="AR59" s="231"/>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IF(NOT(ISERROR(MATCH(L60,'[4]Tabla Impacto'!$B$221:$B$223,0))),'[4]Tabla Impacto'!$F$223,L60)</f>
        <v>0</v>
      </c>
      <c r="N60" s="235" t="str">
        <f>IF(OR(M60='[4]Tabla Impacto'!$C$11,M60='[4]Tabla Impacto'!$D$11),"Leve",IF(OR(M60='[4]Tabla Impacto'!$C$12,M60='[4]Tabla Impacto'!$D$12),"Menor",IF(OR(M60='[4]Tabla Impacto'!$C$13,M60='[4]Tabla Impacto'!$D$13),"Moderado",IF(OR(M60='[4]Tabla Impacto'!$C$14,M60='[4]Tabla Impacto'!$D$14),"Mayor",IF(OR(M60='[4]Tabla Impacto'!$C$15,M60='[4]Tabla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58"/>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IFERROR(LOOKUP(LOOKUP(2,1/(AC60:AC66&lt;&gt;""),AC60:AC66),'[4]Opciones Tratamiento'!$I$2:$I$6,'[4]Opciones Tratamiento'!$J$2:$J$6),"")</f>
        <v/>
      </c>
      <c r="AE60" s="26" t="str">
        <f>+AC60</f>
        <v/>
      </c>
      <c r="AF60" s="241" t="str">
        <f>IFERROR(LOOKUP(LOOKUP(2,1/(AG60:AG66&lt;&gt;""),AG60:AG66),'[4]Opciones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30"/>
      <c r="AQ60" s="230"/>
      <c r="AR60" s="231"/>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58"/>
      <c r="S61" s="58"/>
      <c r="T61" s="58"/>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64"/>
      <c r="AL61" s="58"/>
      <c r="AM61" s="64"/>
      <c r="AN61" s="29"/>
      <c r="AO61" s="227"/>
      <c r="AP61" s="230"/>
      <c r="AQ61" s="230"/>
      <c r="AR61" s="231"/>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58"/>
      <c r="S62" s="58"/>
      <c r="T62" s="58"/>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30"/>
      <c r="AQ62" s="230"/>
      <c r="AR62" s="231"/>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58"/>
      <c r="S63" s="58"/>
      <c r="T63" s="58"/>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64"/>
      <c r="AL63" s="58"/>
      <c r="AM63" s="64"/>
      <c r="AN63" s="29"/>
      <c r="AO63" s="227"/>
      <c r="AP63" s="230"/>
      <c r="AQ63" s="230"/>
      <c r="AR63" s="231"/>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58"/>
      <c r="S64" s="58"/>
      <c r="T64" s="58"/>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29"/>
      <c r="AK64" s="64"/>
      <c r="AL64" s="58"/>
      <c r="AM64" s="64"/>
      <c r="AN64" s="29"/>
      <c r="AO64" s="253"/>
      <c r="AP64" s="285"/>
      <c r="AQ64" s="285"/>
      <c r="AR64" s="28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58"/>
      <c r="S65" s="58"/>
      <c r="T65" s="58"/>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29"/>
      <c r="AK65" s="64"/>
      <c r="AL65" s="58"/>
      <c r="AM65" s="64"/>
      <c r="AN65" s="29"/>
      <c r="AO65" s="253"/>
      <c r="AP65" s="285"/>
      <c r="AQ65" s="285"/>
      <c r="AR65" s="28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1"/>
      <c r="S66" s="71"/>
      <c r="T66" s="71"/>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87"/>
      <c r="AQ66" s="287"/>
      <c r="AR66" s="28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IF(NOT(ISERROR(MATCH(L67,'[4]Tabla Impacto'!$B$221:$B$223,0))),'[4]Tabla Impacto'!$F$223,L67)</f>
        <v>0</v>
      </c>
      <c r="N67" s="235" t="str">
        <f>IF(OR(M67='[4]Tabla Impacto'!$C$11,M67='[4]Tabla Impacto'!$D$11),"Leve",IF(OR(M67='[4]Tabla Impacto'!$C$12,M67='[4]Tabla Impacto'!$D$12),"Menor",IF(OR(M67='[4]Tabla Impacto'!$C$13,M67='[4]Tabla Impacto'!$D$13),"Moderado",IF(OR(M67='[4]Tabla Impacto'!$C$14,M67='[4]Tabla Impacto'!$D$14),"Mayor",IF(OR(M67='[4]Tabla Impacto'!$C$15,M67='[4]Tabla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58"/>
      <c r="T67" s="58"/>
      <c r="U67" s="65" t="str">
        <f>+CONCATENATE(R67," ",S67," ",T67)</f>
        <v xml:space="preserve">  </v>
      </c>
      <c r="V67" s="25" t="str">
        <f t="shared" si="1"/>
        <v/>
      </c>
      <c r="W67" s="62"/>
      <c r="X67" s="62"/>
      <c r="Y67" s="26" t="str">
        <f>IF(AND(W67="Preventivo",X67="Automático"),"50%",IF(AND(W67="Preventivo",X67="Manual"),"40%",IF(AND(W67="Detectivo",X67="Automático"),"40%",IF(AND(W67="Detectivo",X67="Manual"),"30%",IF(AND(W67="Correctivo",X67="Automático"),"35%",IF(AND(W67="Correctivo",X67="Manual"),"25%",""))))))</f>
        <v/>
      </c>
      <c r="Z67" s="62"/>
      <c r="AA67" s="62"/>
      <c r="AB67" s="62"/>
      <c r="AC67" s="27" t="str">
        <f>IFERROR(IF(V67="Probabilidad",(K67-(+K67*Y67)),IF(V67="Impacto",K67,"")),"")</f>
        <v/>
      </c>
      <c r="AD67" s="241" t="str">
        <f>IFERROR(LOOKUP(LOOKUP(2,1/(AC67:AC73&lt;&gt;""),AC67:AC73),'[4]Opciones Tratamiento'!$I$2:$I$6,'[4]Opciones Tratamiento'!$J$2:$J$6),"")</f>
        <v/>
      </c>
      <c r="AE67" s="26" t="str">
        <f>+AC67</f>
        <v/>
      </c>
      <c r="AF67" s="241" t="str">
        <f>IFERROR(LOOKUP(LOOKUP(2,1/(AG67:AG73&lt;&gt;""),AG67:AG73),'[4]Opciones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30"/>
      <c r="AQ67" s="230"/>
      <c r="AR67" s="231"/>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58"/>
      <c r="S68" s="58"/>
      <c r="T68" s="58"/>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64"/>
      <c r="AL68" s="58"/>
      <c r="AM68" s="64"/>
      <c r="AN68" s="29"/>
      <c r="AO68" s="227"/>
      <c r="AP68" s="230"/>
      <c r="AQ68" s="230"/>
      <c r="AR68" s="231"/>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58"/>
      <c r="S69" s="58"/>
      <c r="T69" s="58"/>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30"/>
      <c r="AQ69" s="230"/>
      <c r="AR69" s="231"/>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58"/>
      <c r="S70" s="58"/>
      <c r="T70" s="58"/>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64"/>
      <c r="AL70" s="58"/>
      <c r="AM70" s="64"/>
      <c r="AN70" s="29"/>
      <c r="AO70" s="227"/>
      <c r="AP70" s="230"/>
      <c r="AQ70" s="230"/>
      <c r="AR70" s="231"/>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58"/>
      <c r="S71" s="58"/>
      <c r="T71" s="58"/>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29"/>
      <c r="AK71" s="64"/>
      <c r="AL71" s="58"/>
      <c r="AM71" s="64"/>
      <c r="AN71" s="29"/>
      <c r="AO71" s="253"/>
      <c r="AP71" s="285"/>
      <c r="AQ71" s="285"/>
      <c r="AR71" s="28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58"/>
      <c r="S72" s="58"/>
      <c r="T72" s="58"/>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29"/>
      <c r="AK72" s="64"/>
      <c r="AL72" s="58"/>
      <c r="AM72" s="64"/>
      <c r="AN72" s="29"/>
      <c r="AO72" s="253"/>
      <c r="AP72" s="285"/>
      <c r="AQ72" s="285"/>
      <c r="AR72" s="28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1"/>
      <c r="S73" s="71"/>
      <c r="T73" s="71"/>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87"/>
      <c r="AQ73" s="287"/>
      <c r="AR73" s="28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IF(NOT(ISERROR(MATCH(L74,'[4]Tabla Impacto'!$B$221:$B$223,0))),'[4]Tabla Impacto'!$F$223,L74)</f>
        <v>0</v>
      </c>
      <c r="N74" s="235" t="str">
        <f>IF(OR(M74='[4]Tabla Impacto'!$C$11,M74='[4]Tabla Impacto'!$D$11),"Leve",IF(OR(M74='[4]Tabla Impacto'!$C$12,M74='[4]Tabla Impacto'!$D$12),"Menor",IF(OR(M74='[4]Tabla Impacto'!$C$13,M74='[4]Tabla Impacto'!$D$13),"Moderado",IF(OR(M74='[4]Tabla Impacto'!$C$14,M74='[4]Tabla Impacto'!$D$14),"Mayor",IF(OR(M74='[4]Tabla Impacto'!$C$15,M74='[4]Tabla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58"/>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IFERROR(LOOKUP(LOOKUP(2,1/(AC74:AC80&lt;&gt;""),AC74:AC80),'[4]Opciones Tratamiento'!$I$2:$I$6,'[4]Opciones Tratamiento'!$J$2:$J$6),"")</f>
        <v/>
      </c>
      <c r="AE74" s="26" t="str">
        <f>+AC74</f>
        <v/>
      </c>
      <c r="AF74" s="241" t="str">
        <f>IFERROR(LOOKUP(LOOKUP(2,1/(AG74:AG80&lt;&gt;""),AG74:AG80),'[4]Opciones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30"/>
      <c r="AQ74" s="230"/>
      <c r="AR74" s="231"/>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58"/>
      <c r="S75" s="58"/>
      <c r="T75" s="58"/>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64"/>
      <c r="AL75" s="58"/>
      <c r="AM75" s="64"/>
      <c r="AN75" s="29"/>
      <c r="AO75" s="227"/>
      <c r="AP75" s="230"/>
      <c r="AQ75" s="230"/>
      <c r="AR75" s="231"/>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58"/>
      <c r="S76" s="58"/>
      <c r="T76" s="58"/>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30"/>
      <c r="AQ76" s="230"/>
      <c r="AR76" s="231"/>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58"/>
      <c r="S77" s="58"/>
      <c r="T77" s="58"/>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64"/>
      <c r="AL77" s="58"/>
      <c r="AM77" s="64"/>
      <c r="AN77" s="29"/>
      <c r="AO77" s="227"/>
      <c r="AP77" s="230"/>
      <c r="AQ77" s="230"/>
      <c r="AR77" s="231"/>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58"/>
      <c r="S78" s="58"/>
      <c r="T78" s="58"/>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29"/>
      <c r="AK78" s="64"/>
      <c r="AL78" s="58"/>
      <c r="AM78" s="64"/>
      <c r="AN78" s="29"/>
      <c r="AO78" s="253"/>
      <c r="AP78" s="285"/>
      <c r="AQ78" s="285"/>
      <c r="AR78" s="28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58"/>
      <c r="S79" s="58"/>
      <c r="T79" s="58"/>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29"/>
      <c r="AK79" s="64"/>
      <c r="AL79" s="58"/>
      <c r="AM79" s="64"/>
      <c r="AN79" s="29"/>
      <c r="AO79" s="253"/>
      <c r="AP79" s="285"/>
      <c r="AQ79" s="285"/>
      <c r="AR79" s="286"/>
      <c r="AS79" s="23"/>
      <c r="AT79" s="23"/>
      <c r="AU79" s="23"/>
      <c r="AV79" s="23"/>
      <c r="AW79" s="23"/>
      <c r="AX79" s="23"/>
      <c r="AY79" s="23"/>
      <c r="AZ79" s="23"/>
      <c r="BA79" s="23"/>
      <c r="BB79" s="23"/>
      <c r="BC79" s="23"/>
      <c r="BD79" s="23"/>
      <c r="BE79" s="23"/>
      <c r="BF79" s="23"/>
      <c r="BG79" s="23"/>
      <c r="BH79" s="23"/>
      <c r="BI79" s="23"/>
      <c r="BJ79" s="23"/>
    </row>
    <row r="80" spans="1:62" s="24" customFormat="1" ht="2.25" customHeight="1" thickBot="1" x14ac:dyDescent="0.3">
      <c r="A80" s="246"/>
      <c r="B80" s="211"/>
      <c r="C80" s="248"/>
      <c r="D80" s="250"/>
      <c r="E80" s="250"/>
      <c r="F80" s="250"/>
      <c r="G80" s="252"/>
      <c r="H80" s="250"/>
      <c r="I80" s="254"/>
      <c r="J80" s="260"/>
      <c r="K80" s="270"/>
      <c r="L80" s="272"/>
      <c r="M80" s="272"/>
      <c r="N80" s="260"/>
      <c r="O80" s="270"/>
      <c r="P80" s="262"/>
      <c r="Q80" s="73"/>
      <c r="R80" s="71"/>
      <c r="S80" s="71"/>
      <c r="T80" s="71"/>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5"/>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87"/>
      <c r="AQ80" s="287"/>
      <c r="AR80" s="288"/>
      <c r="AS80" s="23"/>
      <c r="AT80" s="23"/>
      <c r="AU80" s="23"/>
      <c r="AV80" s="23"/>
      <c r="AW80" s="23"/>
      <c r="AX80" s="23"/>
      <c r="AY80" s="23"/>
      <c r="AZ80" s="23"/>
      <c r="BA80" s="23"/>
      <c r="BB80" s="23"/>
      <c r="BC80" s="23"/>
      <c r="BD80" s="23"/>
      <c r="BE80" s="23"/>
      <c r="BF80" s="23"/>
      <c r="BG80" s="23"/>
      <c r="BH80" s="23"/>
      <c r="BI80" s="23"/>
      <c r="BJ80" s="23"/>
    </row>
  </sheetData>
  <sheetProtection algorithmName="SHA-512" hashValue="pf2gC8E97E2hoFYNh2wYKrHi2MiPqouepqH9QVkHflvEGwXHMZTnUwNvgCFejPmfRWObIipP8CGtmbxCNuJSPQ==" saltValue="HixzClqYZYgf10mgB2R1VA=="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4639" priority="281" operator="equal">
      <formula>"Muy Alta"</formula>
    </cfRule>
    <cfRule type="cellIs" dxfId="4638" priority="282" operator="equal">
      <formula>"Alta"</formula>
    </cfRule>
    <cfRule type="cellIs" dxfId="4637" priority="283" operator="equal">
      <formula>"Media"</formula>
    </cfRule>
    <cfRule type="cellIs" dxfId="4636" priority="284" operator="equal">
      <formula>"Baja"</formula>
    </cfRule>
    <cfRule type="cellIs" dxfId="4635" priority="285" operator="equal">
      <formula>"Muy Baja"</formula>
    </cfRule>
  </conditionalFormatting>
  <conditionalFormatting sqref="J18">
    <cfRule type="cellIs" dxfId="4634" priority="252" operator="equal">
      <formula>"Muy Alta"</formula>
    </cfRule>
    <cfRule type="cellIs" dxfId="4633" priority="253" operator="equal">
      <formula>"Alta"</formula>
    </cfRule>
    <cfRule type="cellIs" dxfId="4632" priority="254" operator="equal">
      <formula>"Media"</formula>
    </cfRule>
    <cfRule type="cellIs" dxfId="4631" priority="255" operator="equal">
      <formula>"Baja"</formula>
    </cfRule>
    <cfRule type="cellIs" dxfId="4630" priority="256" operator="equal">
      <formula>"Muy Baja"</formula>
    </cfRule>
  </conditionalFormatting>
  <conditionalFormatting sqref="J25">
    <cfRule type="cellIs" dxfId="4629" priority="223" operator="equal">
      <formula>"Muy Alta"</formula>
    </cfRule>
    <cfRule type="cellIs" dxfId="4628" priority="224" operator="equal">
      <formula>"Alta"</formula>
    </cfRule>
    <cfRule type="cellIs" dxfId="4627" priority="225" operator="equal">
      <formula>"Media"</formula>
    </cfRule>
    <cfRule type="cellIs" dxfId="4626" priority="226" operator="equal">
      <formula>"Baja"</formula>
    </cfRule>
    <cfRule type="cellIs" dxfId="4625" priority="227" operator="equal">
      <formula>"Muy Baja"</formula>
    </cfRule>
  </conditionalFormatting>
  <conditionalFormatting sqref="J32">
    <cfRule type="cellIs" dxfId="4624" priority="194" operator="equal">
      <formula>"Muy Alta"</formula>
    </cfRule>
    <cfRule type="cellIs" dxfId="4623" priority="195" operator="equal">
      <formula>"Alta"</formula>
    </cfRule>
    <cfRule type="cellIs" dxfId="4622" priority="196" operator="equal">
      <formula>"Media"</formula>
    </cfRule>
    <cfRule type="cellIs" dxfId="4621" priority="197" operator="equal">
      <formula>"Baja"</formula>
    </cfRule>
    <cfRule type="cellIs" dxfId="4620" priority="198" operator="equal">
      <formula>"Muy Baja"</formula>
    </cfRule>
  </conditionalFormatting>
  <conditionalFormatting sqref="J39">
    <cfRule type="cellIs" dxfId="4619" priority="165" operator="equal">
      <formula>"Muy Alta"</formula>
    </cfRule>
    <cfRule type="cellIs" dxfId="4618" priority="166" operator="equal">
      <formula>"Alta"</formula>
    </cfRule>
    <cfRule type="cellIs" dxfId="4617" priority="167" operator="equal">
      <formula>"Media"</formula>
    </cfRule>
    <cfRule type="cellIs" dxfId="4616" priority="168" operator="equal">
      <formula>"Baja"</formula>
    </cfRule>
    <cfRule type="cellIs" dxfId="4615" priority="169" operator="equal">
      <formula>"Muy Baja"</formula>
    </cfRule>
  </conditionalFormatting>
  <conditionalFormatting sqref="J46">
    <cfRule type="cellIs" dxfId="4614" priority="136" operator="equal">
      <formula>"Muy Alta"</formula>
    </cfRule>
    <cfRule type="cellIs" dxfId="4613" priority="137" operator="equal">
      <formula>"Alta"</formula>
    </cfRule>
    <cfRule type="cellIs" dxfId="4612" priority="138" operator="equal">
      <formula>"Media"</formula>
    </cfRule>
    <cfRule type="cellIs" dxfId="4611" priority="139" operator="equal">
      <formula>"Baja"</formula>
    </cfRule>
    <cfRule type="cellIs" dxfId="4610" priority="140" operator="equal">
      <formula>"Muy Baja"</formula>
    </cfRule>
  </conditionalFormatting>
  <conditionalFormatting sqref="J53">
    <cfRule type="cellIs" dxfId="4609" priority="107" operator="equal">
      <formula>"Muy Alta"</formula>
    </cfRule>
    <cfRule type="cellIs" dxfId="4608" priority="108" operator="equal">
      <formula>"Alta"</formula>
    </cfRule>
    <cfRule type="cellIs" dxfId="4607" priority="109" operator="equal">
      <formula>"Media"</formula>
    </cfRule>
    <cfRule type="cellIs" dxfId="4606" priority="110" operator="equal">
      <formula>"Baja"</formula>
    </cfRule>
    <cfRule type="cellIs" dxfId="4605" priority="111" operator="equal">
      <formula>"Muy Baja"</formula>
    </cfRule>
  </conditionalFormatting>
  <conditionalFormatting sqref="J60">
    <cfRule type="cellIs" dxfId="4604" priority="78" operator="equal">
      <formula>"Muy Alta"</formula>
    </cfRule>
    <cfRule type="cellIs" dxfId="4603" priority="79" operator="equal">
      <formula>"Alta"</formula>
    </cfRule>
    <cfRule type="cellIs" dxfId="4602" priority="80" operator="equal">
      <formula>"Media"</formula>
    </cfRule>
    <cfRule type="cellIs" dxfId="4601" priority="81" operator="equal">
      <formula>"Baja"</formula>
    </cfRule>
    <cfRule type="cellIs" dxfId="4600" priority="82" operator="equal">
      <formula>"Muy Baja"</formula>
    </cfRule>
  </conditionalFormatting>
  <conditionalFormatting sqref="M11">
    <cfRule type="containsText" dxfId="4599" priority="262" operator="containsText" text="❌">
      <formula>NOT(ISERROR(SEARCH("❌",M11)))</formula>
    </cfRule>
  </conditionalFormatting>
  <conditionalFormatting sqref="M18">
    <cfRule type="containsText" dxfId="4598" priority="233" operator="containsText" text="❌">
      <formula>NOT(ISERROR(SEARCH("❌",M18)))</formula>
    </cfRule>
  </conditionalFormatting>
  <conditionalFormatting sqref="M25">
    <cfRule type="containsText" dxfId="4597" priority="204" operator="containsText" text="❌">
      <formula>NOT(ISERROR(SEARCH("❌",M25)))</formula>
    </cfRule>
  </conditionalFormatting>
  <conditionalFormatting sqref="M32">
    <cfRule type="containsText" dxfId="4596" priority="175" operator="containsText" text="❌">
      <formula>NOT(ISERROR(SEARCH("❌",M32)))</formula>
    </cfRule>
  </conditionalFormatting>
  <conditionalFormatting sqref="M39">
    <cfRule type="containsText" dxfId="4595" priority="146" operator="containsText" text="❌">
      <formula>NOT(ISERROR(SEARCH("❌",M39)))</formula>
    </cfRule>
  </conditionalFormatting>
  <conditionalFormatting sqref="M46">
    <cfRule type="containsText" dxfId="4594" priority="117" operator="containsText" text="❌">
      <formula>NOT(ISERROR(SEARCH("❌",M46)))</formula>
    </cfRule>
  </conditionalFormatting>
  <conditionalFormatting sqref="M53">
    <cfRule type="containsText" dxfId="4593" priority="88" operator="containsText" text="❌">
      <formula>NOT(ISERROR(SEARCH("❌",M53)))</formula>
    </cfRule>
  </conditionalFormatting>
  <conditionalFormatting sqref="M60">
    <cfRule type="containsText" dxfId="4592" priority="59" operator="containsText" text="❌">
      <formula>NOT(ISERROR(SEARCH("❌",M60)))</formula>
    </cfRule>
  </conditionalFormatting>
  <conditionalFormatting sqref="N11">
    <cfRule type="cellIs" dxfId="4591" priority="286" operator="equal">
      <formula>"Catastrófico"</formula>
    </cfRule>
    <cfRule type="cellIs" dxfId="4590" priority="287" operator="equal">
      <formula>"Mayor"</formula>
    </cfRule>
    <cfRule type="cellIs" dxfId="4589" priority="288" operator="equal">
      <formula>"Moderado"</formula>
    </cfRule>
    <cfRule type="cellIs" dxfId="4588" priority="289" operator="equal">
      <formula>"Menor"</formula>
    </cfRule>
    <cfRule type="cellIs" dxfId="4587" priority="290" operator="equal">
      <formula>"Leve"</formula>
    </cfRule>
  </conditionalFormatting>
  <conditionalFormatting sqref="N18">
    <cfRule type="cellIs" dxfId="4586" priority="257" operator="equal">
      <formula>"Catastrófico"</formula>
    </cfRule>
    <cfRule type="cellIs" dxfId="4585" priority="258" operator="equal">
      <formula>"Mayor"</formula>
    </cfRule>
    <cfRule type="cellIs" dxfId="4584" priority="259" operator="equal">
      <formula>"Moderado"</formula>
    </cfRule>
    <cfRule type="cellIs" dxfId="4583" priority="260" operator="equal">
      <formula>"Menor"</formula>
    </cfRule>
    <cfRule type="cellIs" dxfId="4582" priority="261" operator="equal">
      <formula>"Leve"</formula>
    </cfRule>
  </conditionalFormatting>
  <conditionalFormatting sqref="N25">
    <cfRule type="cellIs" dxfId="4581" priority="228" operator="equal">
      <formula>"Catastrófico"</formula>
    </cfRule>
    <cfRule type="cellIs" dxfId="4580" priority="229" operator="equal">
      <formula>"Mayor"</formula>
    </cfRule>
    <cfRule type="cellIs" dxfId="4579" priority="230" operator="equal">
      <formula>"Moderado"</formula>
    </cfRule>
    <cfRule type="cellIs" dxfId="4578" priority="231" operator="equal">
      <formula>"Menor"</formula>
    </cfRule>
    <cfRule type="cellIs" dxfId="4577" priority="232" operator="equal">
      <formula>"Leve"</formula>
    </cfRule>
  </conditionalFormatting>
  <conditionalFormatting sqref="N32">
    <cfRule type="cellIs" dxfId="4576" priority="199" operator="equal">
      <formula>"Catastrófico"</formula>
    </cfRule>
    <cfRule type="cellIs" dxfId="4575" priority="200" operator="equal">
      <formula>"Mayor"</formula>
    </cfRule>
    <cfRule type="cellIs" dxfId="4574" priority="201" operator="equal">
      <formula>"Moderado"</formula>
    </cfRule>
    <cfRule type="cellIs" dxfId="4573" priority="202" operator="equal">
      <formula>"Menor"</formula>
    </cfRule>
    <cfRule type="cellIs" dxfId="4572" priority="203" operator="equal">
      <formula>"Leve"</formula>
    </cfRule>
  </conditionalFormatting>
  <conditionalFormatting sqref="N39">
    <cfRule type="cellIs" dxfId="4571" priority="170" operator="equal">
      <formula>"Catastrófico"</formula>
    </cfRule>
    <cfRule type="cellIs" dxfId="4570" priority="171" operator="equal">
      <formula>"Mayor"</formula>
    </cfRule>
    <cfRule type="cellIs" dxfId="4569" priority="172" operator="equal">
      <formula>"Moderado"</formula>
    </cfRule>
    <cfRule type="cellIs" dxfId="4568" priority="173" operator="equal">
      <formula>"Menor"</formula>
    </cfRule>
    <cfRule type="cellIs" dxfId="4567" priority="174" operator="equal">
      <formula>"Leve"</formula>
    </cfRule>
  </conditionalFormatting>
  <conditionalFormatting sqref="N46">
    <cfRule type="cellIs" dxfId="4566" priority="141" operator="equal">
      <formula>"Catastrófico"</formula>
    </cfRule>
    <cfRule type="cellIs" dxfId="4565" priority="142" operator="equal">
      <formula>"Mayor"</formula>
    </cfRule>
    <cfRule type="cellIs" dxfId="4564" priority="143" operator="equal">
      <formula>"Moderado"</formula>
    </cfRule>
    <cfRule type="cellIs" dxfId="4563" priority="144" operator="equal">
      <formula>"Menor"</formula>
    </cfRule>
    <cfRule type="cellIs" dxfId="4562" priority="145" operator="equal">
      <formula>"Leve"</formula>
    </cfRule>
  </conditionalFormatting>
  <conditionalFormatting sqref="N53">
    <cfRule type="cellIs" dxfId="4561" priority="112" operator="equal">
      <formula>"Catastrófico"</formula>
    </cfRule>
    <cfRule type="cellIs" dxfId="4560" priority="113" operator="equal">
      <formula>"Mayor"</formula>
    </cfRule>
    <cfRule type="cellIs" dxfId="4559" priority="114" operator="equal">
      <formula>"Moderado"</formula>
    </cfRule>
    <cfRule type="cellIs" dxfId="4558" priority="115" operator="equal">
      <formula>"Menor"</formula>
    </cfRule>
    <cfRule type="cellIs" dxfId="4557" priority="116" operator="equal">
      <formula>"Leve"</formula>
    </cfRule>
  </conditionalFormatting>
  <conditionalFormatting sqref="N60">
    <cfRule type="cellIs" dxfId="4556" priority="83" operator="equal">
      <formula>"Catastrófico"</formula>
    </cfRule>
    <cfRule type="cellIs" dxfId="4555" priority="84" operator="equal">
      <formula>"Mayor"</formula>
    </cfRule>
    <cfRule type="cellIs" dxfId="4554" priority="85" operator="equal">
      <formula>"Moderado"</formula>
    </cfRule>
    <cfRule type="cellIs" dxfId="4553" priority="86" operator="equal">
      <formula>"Menor"</formula>
    </cfRule>
    <cfRule type="cellIs" dxfId="4552" priority="87" operator="equal">
      <formula>"Leve"</formula>
    </cfRule>
  </conditionalFormatting>
  <conditionalFormatting sqref="P11">
    <cfRule type="cellIs" dxfId="4551" priority="277" operator="equal">
      <formula>"Extremo"</formula>
    </cfRule>
    <cfRule type="cellIs" dxfId="4550" priority="278" operator="equal">
      <formula>"Alto"</formula>
    </cfRule>
    <cfRule type="cellIs" dxfId="4549" priority="279" operator="equal">
      <formula>"Moderado"</formula>
    </cfRule>
    <cfRule type="cellIs" dxfId="4548" priority="280" operator="equal">
      <formula>"Bajo"</formula>
    </cfRule>
  </conditionalFormatting>
  <conditionalFormatting sqref="P18">
    <cfRule type="cellIs" dxfId="4547" priority="248" operator="equal">
      <formula>"Extremo"</formula>
    </cfRule>
    <cfRule type="cellIs" dxfId="4546" priority="249" operator="equal">
      <formula>"Alto"</formula>
    </cfRule>
    <cfRule type="cellIs" dxfId="4545" priority="250" operator="equal">
      <formula>"Moderado"</formula>
    </cfRule>
    <cfRule type="cellIs" dxfId="4544" priority="251" operator="equal">
      <formula>"Bajo"</formula>
    </cfRule>
  </conditionalFormatting>
  <conditionalFormatting sqref="P25">
    <cfRule type="cellIs" dxfId="4543" priority="219" operator="equal">
      <formula>"Extremo"</formula>
    </cfRule>
    <cfRule type="cellIs" dxfId="4542" priority="220" operator="equal">
      <formula>"Alto"</formula>
    </cfRule>
    <cfRule type="cellIs" dxfId="4541" priority="221" operator="equal">
      <formula>"Moderado"</formula>
    </cfRule>
    <cfRule type="cellIs" dxfId="4540" priority="222" operator="equal">
      <formula>"Bajo"</formula>
    </cfRule>
  </conditionalFormatting>
  <conditionalFormatting sqref="P32">
    <cfRule type="cellIs" dxfId="4539" priority="190" operator="equal">
      <formula>"Extremo"</formula>
    </cfRule>
    <cfRule type="cellIs" dxfId="4538" priority="191" operator="equal">
      <formula>"Alto"</formula>
    </cfRule>
    <cfRule type="cellIs" dxfId="4537" priority="192" operator="equal">
      <formula>"Moderado"</formula>
    </cfRule>
    <cfRule type="cellIs" dxfId="4536" priority="193" operator="equal">
      <formula>"Bajo"</formula>
    </cfRule>
  </conditionalFormatting>
  <conditionalFormatting sqref="P39">
    <cfRule type="cellIs" dxfId="4535" priority="161" operator="equal">
      <formula>"Extremo"</formula>
    </cfRule>
    <cfRule type="cellIs" dxfId="4534" priority="162" operator="equal">
      <formula>"Alto"</formula>
    </cfRule>
    <cfRule type="cellIs" dxfId="4533" priority="163" operator="equal">
      <formula>"Moderado"</formula>
    </cfRule>
    <cfRule type="cellIs" dxfId="4532" priority="164" operator="equal">
      <formula>"Bajo"</formula>
    </cfRule>
  </conditionalFormatting>
  <conditionalFormatting sqref="P46">
    <cfRule type="cellIs" dxfId="4531" priority="132" operator="equal">
      <formula>"Extremo"</formula>
    </cfRule>
    <cfRule type="cellIs" dxfId="4530" priority="133" operator="equal">
      <formula>"Alto"</formula>
    </cfRule>
    <cfRule type="cellIs" dxfId="4529" priority="134" operator="equal">
      <formula>"Moderado"</formula>
    </cfRule>
    <cfRule type="cellIs" dxfId="4528" priority="135" operator="equal">
      <formula>"Bajo"</formula>
    </cfRule>
  </conditionalFormatting>
  <conditionalFormatting sqref="P53">
    <cfRule type="cellIs" dxfId="4527" priority="103" operator="equal">
      <formula>"Extremo"</formula>
    </cfRule>
    <cfRule type="cellIs" dxfId="4526" priority="104" operator="equal">
      <formula>"Alto"</formula>
    </cfRule>
    <cfRule type="cellIs" dxfId="4525" priority="105" operator="equal">
      <formula>"Moderado"</formula>
    </cfRule>
    <cfRule type="cellIs" dxfId="4524" priority="106" operator="equal">
      <formula>"Bajo"</formula>
    </cfRule>
  </conditionalFormatting>
  <conditionalFormatting sqref="P60">
    <cfRule type="cellIs" dxfId="4523" priority="74" operator="equal">
      <formula>"Extremo"</formula>
    </cfRule>
    <cfRule type="cellIs" dxfId="4522" priority="75" operator="equal">
      <formula>"Alto"</formula>
    </cfRule>
    <cfRule type="cellIs" dxfId="4521" priority="76" operator="equal">
      <formula>"Moderado"</formula>
    </cfRule>
    <cfRule type="cellIs" dxfId="4520" priority="77" operator="equal">
      <formula>"Bajo"</formula>
    </cfRule>
  </conditionalFormatting>
  <conditionalFormatting sqref="AD11">
    <cfRule type="cellIs" dxfId="4519" priority="272" operator="equal">
      <formula>"Muy Alta"</formula>
    </cfRule>
    <cfRule type="cellIs" dxfId="4518" priority="273" operator="equal">
      <formula>"Alta"</formula>
    </cfRule>
    <cfRule type="cellIs" dxfId="4517" priority="274" operator="equal">
      <formula>"Media"</formula>
    </cfRule>
    <cfRule type="cellIs" dxfId="4516" priority="275" operator="equal">
      <formula>"Baja"</formula>
    </cfRule>
    <cfRule type="cellIs" dxfId="4515" priority="276" operator="equal">
      <formula>"Muy Baja"</formula>
    </cfRule>
  </conditionalFormatting>
  <conditionalFormatting sqref="AD18">
    <cfRule type="cellIs" dxfId="4514" priority="243" operator="equal">
      <formula>"Muy Alta"</formula>
    </cfRule>
    <cfRule type="cellIs" dxfId="4513" priority="244" operator="equal">
      <formula>"Alta"</formula>
    </cfRule>
    <cfRule type="cellIs" dxfId="4512" priority="245" operator="equal">
      <formula>"Media"</formula>
    </cfRule>
    <cfRule type="cellIs" dxfId="4511" priority="246" operator="equal">
      <formula>"Baja"</formula>
    </cfRule>
    <cfRule type="cellIs" dxfId="4510" priority="247" operator="equal">
      <formula>"Muy Baja"</formula>
    </cfRule>
  </conditionalFormatting>
  <conditionalFormatting sqref="AD25">
    <cfRule type="cellIs" dxfId="4509" priority="214" operator="equal">
      <formula>"Muy Alta"</formula>
    </cfRule>
    <cfRule type="cellIs" dxfId="4508" priority="215" operator="equal">
      <formula>"Alta"</formula>
    </cfRule>
    <cfRule type="cellIs" dxfId="4507" priority="216" operator="equal">
      <formula>"Media"</formula>
    </cfRule>
    <cfRule type="cellIs" dxfId="4506" priority="217" operator="equal">
      <formula>"Baja"</formula>
    </cfRule>
    <cfRule type="cellIs" dxfId="4505" priority="218" operator="equal">
      <formula>"Muy Baja"</formula>
    </cfRule>
  </conditionalFormatting>
  <conditionalFormatting sqref="AD32">
    <cfRule type="cellIs" dxfId="4504" priority="185" operator="equal">
      <formula>"Muy Alta"</formula>
    </cfRule>
    <cfRule type="cellIs" dxfId="4503" priority="186" operator="equal">
      <formula>"Alta"</formula>
    </cfRule>
    <cfRule type="cellIs" dxfId="4502" priority="187" operator="equal">
      <formula>"Media"</formula>
    </cfRule>
    <cfRule type="cellIs" dxfId="4501" priority="188" operator="equal">
      <formula>"Baja"</formula>
    </cfRule>
    <cfRule type="cellIs" dxfId="4500" priority="189" operator="equal">
      <formula>"Muy Baja"</formula>
    </cfRule>
  </conditionalFormatting>
  <conditionalFormatting sqref="AD39">
    <cfRule type="cellIs" dxfId="4499" priority="156" operator="equal">
      <formula>"Muy Alta"</formula>
    </cfRule>
    <cfRule type="cellIs" dxfId="4498" priority="157" operator="equal">
      <formula>"Alta"</formula>
    </cfRule>
    <cfRule type="cellIs" dxfId="4497" priority="158" operator="equal">
      <formula>"Media"</formula>
    </cfRule>
    <cfRule type="cellIs" dxfId="4496" priority="159" operator="equal">
      <formula>"Baja"</formula>
    </cfRule>
    <cfRule type="cellIs" dxfId="4495" priority="160" operator="equal">
      <formula>"Muy Baja"</formula>
    </cfRule>
  </conditionalFormatting>
  <conditionalFormatting sqref="AD46">
    <cfRule type="cellIs" dxfId="4494" priority="127" operator="equal">
      <formula>"Muy Alta"</formula>
    </cfRule>
    <cfRule type="cellIs" dxfId="4493" priority="128" operator="equal">
      <formula>"Alta"</formula>
    </cfRule>
    <cfRule type="cellIs" dxfId="4492" priority="129" operator="equal">
      <formula>"Media"</formula>
    </cfRule>
    <cfRule type="cellIs" dxfId="4491" priority="130" operator="equal">
      <formula>"Baja"</formula>
    </cfRule>
    <cfRule type="cellIs" dxfId="4490" priority="131" operator="equal">
      <formula>"Muy Baja"</formula>
    </cfRule>
  </conditionalFormatting>
  <conditionalFormatting sqref="AD53">
    <cfRule type="cellIs" dxfId="4489" priority="98" operator="equal">
      <formula>"Muy Alta"</formula>
    </cfRule>
    <cfRule type="cellIs" dxfId="4488" priority="99" operator="equal">
      <formula>"Alta"</formula>
    </cfRule>
    <cfRule type="cellIs" dxfId="4487" priority="100" operator="equal">
      <formula>"Media"</formula>
    </cfRule>
    <cfRule type="cellIs" dxfId="4486" priority="101" operator="equal">
      <formula>"Baja"</formula>
    </cfRule>
    <cfRule type="cellIs" dxfId="4485" priority="102" operator="equal">
      <formula>"Muy Baja"</formula>
    </cfRule>
  </conditionalFormatting>
  <conditionalFormatting sqref="AD60">
    <cfRule type="cellIs" dxfId="4484" priority="69" operator="equal">
      <formula>"Muy Alta"</formula>
    </cfRule>
    <cfRule type="cellIs" dxfId="4483" priority="70" operator="equal">
      <formula>"Alta"</formula>
    </cfRule>
    <cfRule type="cellIs" dxfId="4482" priority="71" operator="equal">
      <formula>"Media"</formula>
    </cfRule>
    <cfRule type="cellIs" dxfId="4481" priority="72" operator="equal">
      <formula>"Baja"</formula>
    </cfRule>
    <cfRule type="cellIs" dxfId="4480" priority="73" operator="equal">
      <formula>"Muy Baja"</formula>
    </cfRule>
  </conditionalFormatting>
  <conditionalFormatting sqref="AF11">
    <cfRule type="cellIs" dxfId="4479" priority="267" operator="equal">
      <formula>"Catastrófico"</formula>
    </cfRule>
    <cfRule type="cellIs" dxfId="4478" priority="268" operator="equal">
      <formula>"Mayor"</formula>
    </cfRule>
    <cfRule type="cellIs" dxfId="4477" priority="269" operator="equal">
      <formula>"Moderado"</formula>
    </cfRule>
    <cfRule type="cellIs" dxfId="4476" priority="270" operator="equal">
      <formula>"Menor"</formula>
    </cfRule>
    <cfRule type="cellIs" dxfId="4475" priority="271" operator="equal">
      <formula>"Leve"</formula>
    </cfRule>
  </conditionalFormatting>
  <conditionalFormatting sqref="AF18">
    <cfRule type="cellIs" dxfId="4474" priority="238" operator="equal">
      <formula>"Catastrófico"</formula>
    </cfRule>
    <cfRule type="cellIs" dxfId="4473" priority="239" operator="equal">
      <formula>"Mayor"</formula>
    </cfRule>
    <cfRule type="cellIs" dxfId="4472" priority="240" operator="equal">
      <formula>"Moderado"</formula>
    </cfRule>
    <cfRule type="cellIs" dxfId="4471" priority="241" operator="equal">
      <formula>"Menor"</formula>
    </cfRule>
    <cfRule type="cellIs" dxfId="4470" priority="242" operator="equal">
      <formula>"Leve"</formula>
    </cfRule>
  </conditionalFormatting>
  <conditionalFormatting sqref="AF25">
    <cfRule type="cellIs" dxfId="4469" priority="209" operator="equal">
      <formula>"Catastrófico"</formula>
    </cfRule>
    <cfRule type="cellIs" dxfId="4468" priority="210" operator="equal">
      <formula>"Mayor"</formula>
    </cfRule>
    <cfRule type="cellIs" dxfId="4467" priority="211" operator="equal">
      <formula>"Moderado"</formula>
    </cfRule>
    <cfRule type="cellIs" dxfId="4466" priority="212" operator="equal">
      <formula>"Menor"</formula>
    </cfRule>
    <cfRule type="cellIs" dxfId="4465" priority="213" operator="equal">
      <formula>"Leve"</formula>
    </cfRule>
  </conditionalFormatting>
  <conditionalFormatting sqref="AF32">
    <cfRule type="cellIs" dxfId="4464" priority="180" operator="equal">
      <formula>"Catastrófico"</formula>
    </cfRule>
    <cfRule type="cellIs" dxfId="4463" priority="181" operator="equal">
      <formula>"Mayor"</formula>
    </cfRule>
    <cfRule type="cellIs" dxfId="4462" priority="182" operator="equal">
      <formula>"Moderado"</formula>
    </cfRule>
    <cfRule type="cellIs" dxfId="4461" priority="183" operator="equal">
      <formula>"Menor"</formula>
    </cfRule>
    <cfRule type="cellIs" dxfId="4460" priority="184" operator="equal">
      <formula>"Leve"</formula>
    </cfRule>
  </conditionalFormatting>
  <conditionalFormatting sqref="AF39">
    <cfRule type="cellIs" dxfId="4459" priority="151" operator="equal">
      <formula>"Catastrófico"</formula>
    </cfRule>
    <cfRule type="cellIs" dxfId="4458" priority="152" operator="equal">
      <formula>"Mayor"</formula>
    </cfRule>
    <cfRule type="cellIs" dxfId="4457" priority="153" operator="equal">
      <formula>"Moderado"</formula>
    </cfRule>
    <cfRule type="cellIs" dxfId="4456" priority="154" operator="equal">
      <formula>"Menor"</formula>
    </cfRule>
    <cfRule type="cellIs" dxfId="4455" priority="155" operator="equal">
      <formula>"Leve"</formula>
    </cfRule>
  </conditionalFormatting>
  <conditionalFormatting sqref="AF46">
    <cfRule type="cellIs" dxfId="4454" priority="122" operator="equal">
      <formula>"Catastrófico"</formula>
    </cfRule>
    <cfRule type="cellIs" dxfId="4453" priority="123" operator="equal">
      <formula>"Mayor"</formula>
    </cfRule>
    <cfRule type="cellIs" dxfId="4452" priority="124" operator="equal">
      <formula>"Moderado"</formula>
    </cfRule>
    <cfRule type="cellIs" dxfId="4451" priority="125" operator="equal">
      <formula>"Menor"</formula>
    </cfRule>
    <cfRule type="cellIs" dxfId="4450" priority="126" operator="equal">
      <formula>"Leve"</formula>
    </cfRule>
  </conditionalFormatting>
  <conditionalFormatting sqref="AF53">
    <cfRule type="cellIs" dxfId="4449" priority="93" operator="equal">
      <formula>"Catastrófico"</formula>
    </cfRule>
    <cfRule type="cellIs" dxfId="4448" priority="94" operator="equal">
      <formula>"Mayor"</formula>
    </cfRule>
    <cfRule type="cellIs" dxfId="4447" priority="95" operator="equal">
      <formula>"Moderado"</formula>
    </cfRule>
    <cfRule type="cellIs" dxfId="4446" priority="96" operator="equal">
      <formula>"Menor"</formula>
    </cfRule>
    <cfRule type="cellIs" dxfId="4445" priority="97" operator="equal">
      <formula>"Leve"</formula>
    </cfRule>
  </conditionalFormatting>
  <conditionalFormatting sqref="AF60">
    <cfRule type="cellIs" dxfId="4444" priority="64" operator="equal">
      <formula>"Catastrófico"</formula>
    </cfRule>
    <cfRule type="cellIs" dxfId="4443" priority="65" operator="equal">
      <formula>"Mayor"</formula>
    </cfRule>
    <cfRule type="cellIs" dxfId="4442" priority="66" operator="equal">
      <formula>"Moderado"</formula>
    </cfRule>
    <cfRule type="cellIs" dxfId="4441" priority="67" operator="equal">
      <formula>"Menor"</formula>
    </cfRule>
    <cfRule type="cellIs" dxfId="4440" priority="68" operator="equal">
      <formula>"Leve"</formula>
    </cfRule>
  </conditionalFormatting>
  <conditionalFormatting sqref="AH11">
    <cfRule type="cellIs" dxfId="4439" priority="263" operator="equal">
      <formula>"Extremo"</formula>
    </cfRule>
    <cfRule type="cellIs" dxfId="4438" priority="264" operator="equal">
      <formula>"Alto"</formula>
    </cfRule>
    <cfRule type="cellIs" dxfId="4437" priority="265" operator="equal">
      <formula>"Moderado"</formula>
    </cfRule>
    <cfRule type="cellIs" dxfId="4436" priority="266" operator="equal">
      <formula>"Bajo"</formula>
    </cfRule>
  </conditionalFormatting>
  <conditionalFormatting sqref="AH18">
    <cfRule type="cellIs" dxfId="4435" priority="234" operator="equal">
      <formula>"Extremo"</formula>
    </cfRule>
    <cfRule type="cellIs" dxfId="4434" priority="235" operator="equal">
      <formula>"Alto"</formula>
    </cfRule>
    <cfRule type="cellIs" dxfId="4433" priority="236" operator="equal">
      <formula>"Moderado"</formula>
    </cfRule>
    <cfRule type="cellIs" dxfId="4432" priority="237" operator="equal">
      <formula>"Bajo"</formula>
    </cfRule>
  </conditionalFormatting>
  <conditionalFormatting sqref="AH25">
    <cfRule type="cellIs" dxfId="4431" priority="205" operator="equal">
      <formula>"Extremo"</formula>
    </cfRule>
    <cfRule type="cellIs" dxfId="4430" priority="206" operator="equal">
      <formula>"Alto"</formula>
    </cfRule>
    <cfRule type="cellIs" dxfId="4429" priority="207" operator="equal">
      <formula>"Moderado"</formula>
    </cfRule>
    <cfRule type="cellIs" dxfId="4428" priority="208" operator="equal">
      <formula>"Bajo"</formula>
    </cfRule>
  </conditionalFormatting>
  <conditionalFormatting sqref="AH32">
    <cfRule type="cellIs" dxfId="4427" priority="176" operator="equal">
      <formula>"Extremo"</formula>
    </cfRule>
    <cfRule type="cellIs" dxfId="4426" priority="177" operator="equal">
      <formula>"Alto"</formula>
    </cfRule>
    <cfRule type="cellIs" dxfId="4425" priority="178" operator="equal">
      <formula>"Moderado"</formula>
    </cfRule>
    <cfRule type="cellIs" dxfId="4424" priority="179" operator="equal">
      <formula>"Bajo"</formula>
    </cfRule>
  </conditionalFormatting>
  <conditionalFormatting sqref="AH39">
    <cfRule type="cellIs" dxfId="4423" priority="147" operator="equal">
      <formula>"Extremo"</formula>
    </cfRule>
    <cfRule type="cellIs" dxfId="4422" priority="148" operator="equal">
      <formula>"Alto"</formula>
    </cfRule>
    <cfRule type="cellIs" dxfId="4421" priority="149" operator="equal">
      <formula>"Moderado"</formula>
    </cfRule>
    <cfRule type="cellIs" dxfId="4420" priority="150" operator="equal">
      <formula>"Bajo"</formula>
    </cfRule>
  </conditionalFormatting>
  <conditionalFormatting sqref="AH46">
    <cfRule type="cellIs" dxfId="4419" priority="118" operator="equal">
      <formula>"Extremo"</formula>
    </cfRule>
    <cfRule type="cellIs" dxfId="4418" priority="119" operator="equal">
      <formula>"Alto"</formula>
    </cfRule>
    <cfRule type="cellIs" dxfId="4417" priority="120" operator="equal">
      <formula>"Moderado"</formula>
    </cfRule>
    <cfRule type="cellIs" dxfId="4416" priority="121" operator="equal">
      <formula>"Bajo"</formula>
    </cfRule>
  </conditionalFormatting>
  <conditionalFormatting sqref="AH53">
    <cfRule type="cellIs" dxfId="4415" priority="89" operator="equal">
      <formula>"Extremo"</formula>
    </cfRule>
    <cfRule type="cellIs" dxfId="4414" priority="90" operator="equal">
      <formula>"Alto"</formula>
    </cfRule>
    <cfRule type="cellIs" dxfId="4413" priority="91" operator="equal">
      <formula>"Moderado"</formula>
    </cfRule>
    <cfRule type="cellIs" dxfId="4412" priority="92" operator="equal">
      <formula>"Bajo"</formula>
    </cfRule>
  </conditionalFormatting>
  <conditionalFormatting sqref="AH60">
    <cfRule type="cellIs" dxfId="4411" priority="60" operator="equal">
      <formula>"Extremo"</formula>
    </cfRule>
    <cfRule type="cellIs" dxfId="4410" priority="61" operator="equal">
      <formula>"Alto"</formula>
    </cfRule>
    <cfRule type="cellIs" dxfId="4409" priority="62" operator="equal">
      <formula>"Moderado"</formula>
    </cfRule>
    <cfRule type="cellIs" dxfId="4408" priority="63" operator="equal">
      <formula>"Bajo"</formula>
    </cfRule>
  </conditionalFormatting>
  <conditionalFormatting sqref="J67">
    <cfRule type="cellIs" dxfId="4407" priority="49" operator="equal">
      <formula>"Muy Alta"</formula>
    </cfRule>
    <cfRule type="cellIs" dxfId="4406" priority="50" operator="equal">
      <formula>"Alta"</formula>
    </cfRule>
    <cfRule type="cellIs" dxfId="4405" priority="51" operator="equal">
      <formula>"Media"</formula>
    </cfRule>
    <cfRule type="cellIs" dxfId="4404" priority="52" operator="equal">
      <formula>"Baja"</formula>
    </cfRule>
    <cfRule type="cellIs" dxfId="4403" priority="53" operator="equal">
      <formula>"Muy Baja"</formula>
    </cfRule>
  </conditionalFormatting>
  <conditionalFormatting sqref="M67">
    <cfRule type="containsText" dxfId="4402" priority="30" operator="containsText" text="❌">
      <formula>NOT(ISERROR(SEARCH("❌",M67)))</formula>
    </cfRule>
  </conditionalFormatting>
  <conditionalFormatting sqref="N67">
    <cfRule type="cellIs" dxfId="4401" priority="54" operator="equal">
      <formula>"Catastrófico"</formula>
    </cfRule>
    <cfRule type="cellIs" dxfId="4400" priority="55" operator="equal">
      <formula>"Mayor"</formula>
    </cfRule>
    <cfRule type="cellIs" dxfId="4399" priority="56" operator="equal">
      <formula>"Moderado"</formula>
    </cfRule>
    <cfRule type="cellIs" dxfId="4398" priority="57" operator="equal">
      <formula>"Menor"</formula>
    </cfRule>
    <cfRule type="cellIs" dxfId="4397" priority="58" operator="equal">
      <formula>"Leve"</formula>
    </cfRule>
  </conditionalFormatting>
  <conditionalFormatting sqref="P67">
    <cfRule type="cellIs" dxfId="4396" priority="45" operator="equal">
      <formula>"Extremo"</formula>
    </cfRule>
    <cfRule type="cellIs" dxfId="4395" priority="46" operator="equal">
      <formula>"Alto"</formula>
    </cfRule>
    <cfRule type="cellIs" dxfId="4394" priority="47" operator="equal">
      <formula>"Moderado"</formula>
    </cfRule>
    <cfRule type="cellIs" dxfId="4393" priority="48" operator="equal">
      <formula>"Bajo"</formula>
    </cfRule>
  </conditionalFormatting>
  <conditionalFormatting sqref="AD67">
    <cfRule type="cellIs" dxfId="4392" priority="40" operator="equal">
      <formula>"Muy Alta"</formula>
    </cfRule>
    <cfRule type="cellIs" dxfId="4391" priority="41" operator="equal">
      <formula>"Alta"</formula>
    </cfRule>
    <cfRule type="cellIs" dxfId="4390" priority="42" operator="equal">
      <formula>"Media"</formula>
    </cfRule>
    <cfRule type="cellIs" dxfId="4389" priority="43" operator="equal">
      <formula>"Baja"</formula>
    </cfRule>
    <cfRule type="cellIs" dxfId="4388" priority="44" operator="equal">
      <formula>"Muy Baja"</formula>
    </cfRule>
  </conditionalFormatting>
  <conditionalFormatting sqref="AF67">
    <cfRule type="cellIs" dxfId="4387" priority="35" operator="equal">
      <formula>"Catastrófico"</formula>
    </cfRule>
    <cfRule type="cellIs" dxfId="4386" priority="36" operator="equal">
      <formula>"Mayor"</formula>
    </cfRule>
    <cfRule type="cellIs" dxfId="4385" priority="37" operator="equal">
      <formula>"Moderado"</formula>
    </cfRule>
    <cfRule type="cellIs" dxfId="4384" priority="38" operator="equal">
      <formula>"Menor"</formula>
    </cfRule>
    <cfRule type="cellIs" dxfId="4383" priority="39" operator="equal">
      <formula>"Leve"</formula>
    </cfRule>
  </conditionalFormatting>
  <conditionalFormatting sqref="AH67">
    <cfRule type="cellIs" dxfId="4382" priority="31" operator="equal">
      <formula>"Extremo"</formula>
    </cfRule>
    <cfRule type="cellIs" dxfId="4381" priority="32" operator="equal">
      <formula>"Alto"</formula>
    </cfRule>
    <cfRule type="cellIs" dxfId="4380" priority="33" operator="equal">
      <formula>"Moderado"</formula>
    </cfRule>
    <cfRule type="cellIs" dxfId="4379" priority="34" operator="equal">
      <formula>"Bajo"</formula>
    </cfRule>
  </conditionalFormatting>
  <conditionalFormatting sqref="J74">
    <cfRule type="cellIs" dxfId="4378" priority="20" operator="equal">
      <formula>"Muy Alta"</formula>
    </cfRule>
    <cfRule type="cellIs" dxfId="4377" priority="21" operator="equal">
      <formula>"Alta"</formula>
    </cfRule>
    <cfRule type="cellIs" dxfId="4376" priority="22" operator="equal">
      <formula>"Media"</formula>
    </cfRule>
    <cfRule type="cellIs" dxfId="4375" priority="23" operator="equal">
      <formula>"Baja"</formula>
    </cfRule>
    <cfRule type="cellIs" dxfId="4374" priority="24" operator="equal">
      <formula>"Muy Baja"</formula>
    </cfRule>
  </conditionalFormatting>
  <conditionalFormatting sqref="M74">
    <cfRule type="containsText" dxfId="4373" priority="1" operator="containsText" text="❌">
      <formula>NOT(ISERROR(SEARCH("❌",M74)))</formula>
    </cfRule>
  </conditionalFormatting>
  <conditionalFormatting sqref="N74">
    <cfRule type="cellIs" dxfId="4372" priority="25" operator="equal">
      <formula>"Catastrófico"</formula>
    </cfRule>
    <cfRule type="cellIs" dxfId="4371" priority="26" operator="equal">
      <formula>"Mayor"</formula>
    </cfRule>
    <cfRule type="cellIs" dxfId="4370" priority="27" operator="equal">
      <formula>"Moderado"</formula>
    </cfRule>
    <cfRule type="cellIs" dxfId="4369" priority="28" operator="equal">
      <formula>"Menor"</formula>
    </cfRule>
    <cfRule type="cellIs" dxfId="4368" priority="29" operator="equal">
      <formula>"Leve"</formula>
    </cfRule>
  </conditionalFormatting>
  <conditionalFormatting sqref="P74">
    <cfRule type="cellIs" dxfId="4367" priority="16" operator="equal">
      <formula>"Extremo"</formula>
    </cfRule>
    <cfRule type="cellIs" dxfId="4366" priority="17" operator="equal">
      <formula>"Alto"</formula>
    </cfRule>
    <cfRule type="cellIs" dxfId="4365" priority="18" operator="equal">
      <formula>"Moderado"</formula>
    </cfRule>
    <cfRule type="cellIs" dxfId="4364" priority="19" operator="equal">
      <formula>"Bajo"</formula>
    </cfRule>
  </conditionalFormatting>
  <conditionalFormatting sqref="AD74">
    <cfRule type="cellIs" dxfId="4363" priority="11" operator="equal">
      <formula>"Muy Alta"</formula>
    </cfRule>
    <cfRule type="cellIs" dxfId="4362" priority="12" operator="equal">
      <formula>"Alta"</formula>
    </cfRule>
    <cfRule type="cellIs" dxfId="4361" priority="13" operator="equal">
      <formula>"Media"</formula>
    </cfRule>
    <cfRule type="cellIs" dxfId="4360" priority="14" operator="equal">
      <formula>"Baja"</formula>
    </cfRule>
    <cfRule type="cellIs" dxfId="4359" priority="15" operator="equal">
      <formula>"Muy Baja"</formula>
    </cfRule>
  </conditionalFormatting>
  <conditionalFormatting sqref="AF74">
    <cfRule type="cellIs" dxfId="4358" priority="6" operator="equal">
      <formula>"Catastrófico"</formula>
    </cfRule>
    <cfRule type="cellIs" dxfId="4357" priority="7" operator="equal">
      <formula>"Mayor"</formula>
    </cfRule>
    <cfRule type="cellIs" dxfId="4356" priority="8" operator="equal">
      <formula>"Moderado"</formula>
    </cfRule>
    <cfRule type="cellIs" dxfId="4355" priority="9" operator="equal">
      <formula>"Menor"</formula>
    </cfRule>
    <cfRule type="cellIs" dxfId="4354" priority="10" operator="equal">
      <formula>"Leve"</formula>
    </cfRule>
  </conditionalFormatting>
  <conditionalFormatting sqref="AH74">
    <cfRule type="cellIs" dxfId="4353" priority="2" operator="equal">
      <formula>"Extremo"</formula>
    </cfRule>
    <cfRule type="cellIs" dxfId="4352" priority="3" operator="equal">
      <formula>"Alto"</formula>
    </cfRule>
    <cfRule type="cellIs" dxfId="4351" priority="4" operator="equal">
      <formula>"Moderado"</formula>
    </cfRule>
    <cfRule type="cellIs" dxfId="435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91E88A58-620B-45D8-83C3-E0368274616E}">
          <x14:formula1>
            <xm:f>'D:\Backup cede 2022\Mis documentos\SGC\2025\Consolidación de riesgos 2025\COADE\Gestión\CORREGIDO\[FO-CEDE5-DIGEC-487 Administración de Riesgos de Gestión V. 13 - COADE 24-01-2025.xlsx]Opciones Tratamiento'!#REF!</xm:f>
          </x14:formula1>
          <xm:sqref>H11:H80</xm:sqref>
        </x14:dataValidation>
        <x14:dataValidation type="list" allowBlank="1" showInputMessage="1" showErrorMessage="1" xr:uid="{03FE126A-9D30-4B76-BEC4-95913D7FC719}">
          <x14:formula1>
            <xm:f>'D:\Backup cede 2022\Mis documentos\SGC\2025\Consolidación de riesgos 2025\COADE\Gestión\CORREGIDO\[FO-CEDE5-DIGEC-487 Administración de Riesgos de Gestión V. 13 - COADE 24-01-2025.xlsx]Opciones Tratamiento'!#REF!</xm:f>
          </x14:formula1>
          <xm:sqref>AO60 AO53 AO46 AO39 AO32 AO25 AO18 AO11 AO67 AO74 AI53 AI11 AI18 AI25 AI32 AI39 AI46 AI60 AI67 AI74 B11 C11:D80</xm:sqref>
        </x14:dataValidation>
        <x14:dataValidation type="list" allowBlank="1" showInputMessage="1" showErrorMessage="1" xr:uid="{A90B220F-5942-4249-85C2-E50721D91A4E}">
          <x14:formula1>
            <xm:f>'D:\Backup cede 2022\Mis documentos\SGC\2025\Consolidación de riesgos 2025\COADE\Gestión\CORREGIDO\[FO-CEDE5-DIGEC-487 Administración de Riesgos de Gestión V. 13 - COADE 24-01-2025.xlsx]Tabla Impacto'!#REF!</xm:f>
          </x14:formula1>
          <xm:sqref>L11:L80</xm:sqref>
        </x14:dataValidation>
        <x14:dataValidation type="list" allowBlank="1" showInputMessage="1" showErrorMessage="1" xr:uid="{823B94DE-0F09-45DF-BCBC-99E3E94DF7DC}">
          <x14:formula1>
            <xm:f>'D:\Backup cede 2022\Mis documentos\SGC\2025\Consolidación de riesgos 2025\COADE\Gestión\CORREGIDO\[FO-CEDE5-DIGEC-487 Administración de Riesgos de Gestión V. 13 - COADE 24-01-2025.xlsx]Tabla Valoración controles'!#REF!</xm:f>
          </x14:formula1>
          <xm:sqref>W11:X80 Z11:AB80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28A00-A51D-4307-9BA4-9CCB2B0E91EB}">
  <dimension ref="A1:BM80"/>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360</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751</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752</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0" hidden="1" customHeight="1" thickBot="1" x14ac:dyDescent="0.3">
      <c r="A11" s="207" t="s">
        <v>69</v>
      </c>
      <c r="B11" s="209" t="s">
        <v>13</v>
      </c>
      <c r="C11" s="212" t="s">
        <v>95</v>
      </c>
      <c r="D11" s="214" t="s">
        <v>71</v>
      </c>
      <c r="E11" s="214" t="s">
        <v>361</v>
      </c>
      <c r="F11" s="214" t="s">
        <v>362</v>
      </c>
      <c r="G11" s="242" t="str">
        <f>+CONCATENATE(D11," ",E11," ",F11)</f>
        <v>Posibilidad de Afectación Reputacional  Baja calidad de los datos reportados por los responsables Debido al inadecuado análisis y/o validación de la información</v>
      </c>
      <c r="H11" s="214" t="s">
        <v>103</v>
      </c>
      <c r="I11" s="226">
        <v>29</v>
      </c>
      <c r="J11" s="234" t="str">
        <f>IF(I11&lt;=0,"",IF(I11&lt;=3,"Muy Baja",IF(I11&lt;=34,"Baja",IF(I11&lt;=600,"Media",IF(I11&lt;=6000,"Alta","Muy Alta")))))</f>
        <v>Baja</v>
      </c>
      <c r="K11" s="236">
        <f>IF(J11="","",IF(J11="Muy Baja",0.2,IF(J11="Baja",0.4,IF(J11="Media",0.6,IF(J11="Alta",0.8,IF(J11="Muy Alta",1,))))))</f>
        <v>0.4</v>
      </c>
      <c r="L11" s="233" t="s">
        <v>801</v>
      </c>
      <c r="M11" s="233" t="str">
        <f>IF(NOT(ISERROR(MATCH(L11,'[5]Tabla Impacto'!$B$221:$B$223,0))),'[5]Tabla Impacto'!$F$223,L11)</f>
        <v xml:space="preserve">     El riesgo afecta la imagen de la entidad internamente, de conocimiento general, nivel interno, de junta directiva y accionistas y/o de proveedores</v>
      </c>
      <c r="N11" s="234" t="str">
        <f>IF(OR(M11='[5]Tabla Impacto'!$C$11,M11='[5]Tabla Impacto'!$D$11),"Leve",IF(OR(M11='[5]Tabla Impacto'!$C$12,M11='[5]Tabla Impacto'!$D$12),"Menor",IF(OR(M11='[5]Tabla Impacto'!$C$13,M11='[5]Tabla Impacto'!$D$13),"Moderado",IF(OR(M11='[5]Tabla Impacto'!$C$14,M11='[5]Tabla Impacto'!$D$14),"Mayor",IF(OR(M11='[5]Tabla Impacto'!$C$15,M11='[5]Tabla Impacto'!$D$15),"Catastrófico","")))))</f>
        <v/>
      </c>
      <c r="O11" s="236" t="str">
        <f>IF(N11="","",IF(N11="Leve",0.2,IF(N11="Menor",0.4,IF(N11="Moderado",0.6,IF(N11="Mayor",0.8,IF(N11="Catastrófico",1,))))))</f>
        <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
      </c>
      <c r="Q11" s="63" t="s">
        <v>179</v>
      </c>
      <c r="R11" s="57" t="s">
        <v>363</v>
      </c>
      <c r="S11" s="57" t="s">
        <v>364</v>
      </c>
      <c r="T11" s="57" t="s">
        <v>834</v>
      </c>
      <c r="U11" s="70" t="str">
        <f>+CONCATENATE(R11," ",S11," ",T11)</f>
        <v>Los lideres de los procesos (Nivel Central)  verifican y aprueban trimestralmente el avance de metas y resultados de los datos suministrados por proceso, conforme a lo establecido en la Directiva de Seguimiento y Evaluación 00203/2017, cargados en Suite Visión Empresarial. Como objetivo asegurar una gestión eficaz, cuyos resultados serán presentado al Alto Mando para la toma de decisiones dejando como evidencia, el formato FO-CEDE5-DISEV-892 y el informe de análisis de la evaluación de los procesos correspondientes al período evaluado.</v>
      </c>
      <c r="V11" s="17" t="str">
        <f>IF(OR(W11="Preventivo",W11="Detectivo"),"Probabilidad",IF(W11="Correctivo","Impacto",""))</f>
        <v>Probabilidad</v>
      </c>
      <c r="W11" s="61" t="s">
        <v>75</v>
      </c>
      <c r="X11" s="61"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0.24</v>
      </c>
      <c r="AD11" s="240" t="str">
        <f>IFERROR(LOOKUP(LOOKUP(2,1/(AC11:AC17&lt;&gt;""),AC11:AC17),'[5]Opciones Tratamiento'!$I$2:$I$6,'[5]Opciones Tratamiento'!$J$2:$J$6),"")</f>
        <v>Muy Baja</v>
      </c>
      <c r="AE11" s="21">
        <f>+AC11</f>
        <v>0.24</v>
      </c>
      <c r="AF11" s="240" t="str">
        <f>IFERROR(LOOKUP(LOOKUP(2,1/(AG11:AG17&lt;&gt;""),AG11:AG17),'[5]Opciones Tratamiento'!L2:M6),"")</f>
        <v/>
      </c>
      <c r="AG11" s="21" t="str">
        <f>IFERROR(IF(V11="Impacto",(O11-(+O11*Y11)),IF(V11="Probabilidad",O11,"")),"")</f>
        <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
      </c>
      <c r="AI11" s="224" t="s">
        <v>80</v>
      </c>
      <c r="AJ11" s="22"/>
      <c r="AK11" s="63"/>
      <c r="AL11" s="57"/>
      <c r="AM11" s="57"/>
      <c r="AN11" s="22"/>
      <c r="AO11" s="226" t="s">
        <v>81</v>
      </c>
      <c r="AP11" s="228"/>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thickBot="1" x14ac:dyDescent="0.3">
      <c r="A12" s="208"/>
      <c r="B12" s="210"/>
      <c r="C12" s="213"/>
      <c r="D12" s="215"/>
      <c r="E12" s="215"/>
      <c r="F12" s="215"/>
      <c r="G12" s="232"/>
      <c r="H12" s="215"/>
      <c r="I12" s="227"/>
      <c r="J12" s="235"/>
      <c r="K12" s="237"/>
      <c r="L12" s="221"/>
      <c r="M12" s="221"/>
      <c r="N12" s="235"/>
      <c r="O12" s="237"/>
      <c r="P12" s="239"/>
      <c r="Q12" s="64" t="s">
        <v>180</v>
      </c>
      <c r="R12" s="57" t="s">
        <v>365</v>
      </c>
      <c r="S12" s="58" t="s">
        <v>366</v>
      </c>
      <c r="T12" s="58" t="s">
        <v>367</v>
      </c>
      <c r="U12" s="65" t="str">
        <f t="shared" ref="U12:U17" si="0">+CONCATENATE(R12," ",S12," ",T12)</f>
        <v>El Director de Seguimiento y Evaluación valida trimestralmente la información de los objetivos estratégicos (RAE), conforme a la Directiva de Seguimiento y Evaluación 00203/2017, con el objetivo de asegurar el cumplimiento de los lineamientos para la presentación de la evaluación de la gestión del componente estratégico, dejando como evidencia el informe de resultados (Evaluación de Gestión)</v>
      </c>
      <c r="V12" s="25" t="str">
        <f t="shared" ref="V12:V75" si="1">IF(OR(W12="Preventivo",W12="Detectivo"),"Probabilidad",IF(W12="Correctivo","Impacto",""))</f>
        <v>Probabilidad</v>
      </c>
      <c r="W12" s="61" t="s">
        <v>75</v>
      </c>
      <c r="X12" s="61" t="s">
        <v>76</v>
      </c>
      <c r="Y12" s="26" t="str">
        <f t="shared" ref="Y12" si="2">IF(AND(W12="Preventivo",X12="Automático"),"50%",IF(AND(W12="Preventivo",X12="Manual"),"40%",IF(AND(W12="Detectivo",X12="Automático"),"40%",IF(AND(W12="Detectivo",X12="Manual"),"30%",IF(AND(W12="Correctivo",X12="Automático"),"35%",IF(AND(W12="Correctivo",X12="Manual"),"25%",""))))))</f>
        <v>40%</v>
      </c>
      <c r="Z12" s="62" t="s">
        <v>77</v>
      </c>
      <c r="AA12" s="62" t="s">
        <v>78</v>
      </c>
      <c r="AB12" s="62" t="s">
        <v>79</v>
      </c>
      <c r="AC12" s="27">
        <f>IFERROR(IF(AND(V11="Probabilidad",V12="Probabilidad"),(AE11-(+AE11*Y12)),IF(V12="Probabilidad",(K11-(+K11*Y12)),IF(V12="Impacto",AE11,""))),"")</f>
        <v>0.14399999999999999</v>
      </c>
      <c r="AD12" s="241"/>
      <c r="AE12" s="28">
        <f t="shared" ref="AE12" si="3">+AC12</f>
        <v>0.14399999999999999</v>
      </c>
      <c r="AF12" s="241"/>
      <c r="AG12" s="28" t="str">
        <f>IFERROR(IF(AND(V11="Impacto",V12="Impacto"),(AG11-(+AG11*Y12)),IF(V12="Impacto",(O11-(+O11*Y12)),IF(V12="Probabilidad",AG11,""))),"")</f>
        <v/>
      </c>
      <c r="AH12" s="223"/>
      <c r="AI12" s="225"/>
      <c r="AJ12" s="29"/>
      <c r="AK12" s="64"/>
      <c r="AL12" s="58"/>
      <c r="AM12" s="58"/>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hidden="1" customHeight="1" thickBot="1" x14ac:dyDescent="0.3">
      <c r="A13" s="208"/>
      <c r="B13" s="210"/>
      <c r="C13" s="213"/>
      <c r="D13" s="215"/>
      <c r="E13" s="215"/>
      <c r="F13" s="215"/>
      <c r="G13" s="232"/>
      <c r="H13" s="215"/>
      <c r="I13" s="227"/>
      <c r="J13" s="235"/>
      <c r="K13" s="237"/>
      <c r="L13" s="221"/>
      <c r="M13" s="221"/>
      <c r="N13" s="235"/>
      <c r="O13" s="237"/>
      <c r="P13" s="239"/>
      <c r="Q13" s="64" t="s">
        <v>181</v>
      </c>
      <c r="R13" s="57" t="s">
        <v>365</v>
      </c>
      <c r="S13" s="58" t="s">
        <v>368</v>
      </c>
      <c r="T13" s="58" t="s">
        <v>835</v>
      </c>
      <c r="U13" s="65" t="str">
        <f t="shared" si="0"/>
        <v xml:space="preserve">El Director de Seguimiento y Evaluación  verifica trimestralmente el avance de los resultados de la evaluación del componente de procesos a nivel central, de acuerdo a la Directiva de Seguimiento y Evaluación 00203/2017,  con la finalidad de realizar informes de análisis de resultados, para la toma de decisiones y el mejoramiento continuo de los procesos, dejando como evidencia el informe de Seguimiento y Evaluación del periodo evaluado. </v>
      </c>
      <c r="V13" s="25" t="str">
        <f t="shared" si="1"/>
        <v>Probabilidad</v>
      </c>
      <c r="W13" s="61" t="s">
        <v>75</v>
      </c>
      <c r="X13" s="61" t="s">
        <v>76</v>
      </c>
      <c r="Y13" s="26" t="str">
        <f>IF(AND(W13="Preventivo",X13="Automático"),"50%",IF(AND(W13="Preventivo",X13="Manual"),"40%",IF(AND(W13="Detectivo",X13="Automático"),"40%",IF(AND(W13="Detectivo",X13="Manual"),"30%",IF(AND(W13="Correctivo",X13="Automático"),"35%",IF(AND(W13="Correctivo",X13="Manual"),"25%",""))))))</f>
        <v>40%</v>
      </c>
      <c r="Z13" s="62" t="s">
        <v>77</v>
      </c>
      <c r="AA13" s="62" t="s">
        <v>78</v>
      </c>
      <c r="AB13" s="62" t="s">
        <v>79</v>
      </c>
      <c r="AC13" s="27">
        <f>IFERROR(IF(AND(V11="Probabilidad",V12="Probabilidad",V13="Probabilidad"),(AE12-(+AE12*Y13)),IF(V13="Probabilidad",(K11-(+K11*Y13)),IF(V13="Impacto",AE12,""))),"")</f>
        <v>8.6399999999999991E-2</v>
      </c>
      <c r="AD13" s="241"/>
      <c r="AE13" s="28">
        <f>+AC13</f>
        <v>8.6399999999999991E-2</v>
      </c>
      <c r="AF13" s="241"/>
      <c r="AG13" s="28" t="str">
        <f>IFERROR(IF(AND(V11="Impacto",V12="Impacto",V13="Impacto"),(AG12-(+AG12*Y13)),IF(V13="Impacto",(O11-(+O11*Y13)),IF(V13="Probabilidad",AG12,""))),"")</f>
        <v/>
      </c>
      <c r="AH13" s="223"/>
      <c r="AI13" s="225"/>
      <c r="AJ13" s="29"/>
      <c r="AK13" s="64"/>
      <c r="AL13" s="58"/>
      <c r="AM13" s="64"/>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64"/>
      <c r="R14" s="58"/>
      <c r="S14" s="58"/>
      <c r="T14" s="58"/>
      <c r="U14" s="65" t="str">
        <f t="shared" si="0"/>
        <v xml:space="preserve">  </v>
      </c>
      <c r="V14" s="25" t="str">
        <f t="shared" si="1"/>
        <v/>
      </c>
      <c r="W14" s="62"/>
      <c r="X14" s="62"/>
      <c r="Y14" s="26" t="str">
        <f t="shared" ref="Y14" si="4">IF(AND(W14="Preventivo",X14="Automático"),"50%",IF(AND(W14="Preventivo",X14="Manual"),"40%",IF(AND(W14="Detectivo",X14="Automático"),"40%",IF(AND(W14="Detectivo",X14="Manual"),"30%",IF(AND(W14="Correctivo",X14="Automático"),"35%",IF(AND(W14="Correctivo",X14="Manual"),"25%",""))))))</f>
        <v/>
      </c>
      <c r="Z14" s="62"/>
      <c r="AA14" s="62"/>
      <c r="AB14" s="62"/>
      <c r="AC14" s="27" t="str">
        <f>IFERROR(IF(AND(V11="Probabilidad",V12="Probabilidad",V13="Probabilidad",V14="Probabilidad"),(AE13-(+AE13*Y14)),IF(V14="Probabilidad",(K11-(+K11*Y14)),IF(V14="Impacto",AE13,""))),"")</f>
        <v/>
      </c>
      <c r="AD14" s="241"/>
      <c r="AE14" s="28" t="str">
        <f t="shared" ref="AE14:AE21" si="5">+AC14</f>
        <v/>
      </c>
      <c r="AF14" s="241"/>
      <c r="AG14" s="28" t="str">
        <f>IFERROR(IF(AND(V11="Impacto",V12="Impacto",V13="Impacto",V14="Impacto"),(AG13-(+AG13*Y14)),IF(V14="Impacto",(O11-(+O11*Y14)),IF(V14="Probabilidad",AG13,""))),"")</f>
        <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64"/>
      <c r="R15" s="64"/>
      <c r="S15" s="64"/>
      <c r="T15" s="64"/>
      <c r="U15" s="65" t="str">
        <f t="shared" si="0"/>
        <v xml:space="preserve">  </v>
      </c>
      <c r="V15" s="25" t="str">
        <f t="shared" si="1"/>
        <v/>
      </c>
      <c r="W15" s="62"/>
      <c r="X15" s="62"/>
      <c r="Y15" s="26" t="str">
        <f>IF(AND(W15="Preventivo",X15="Automático"),"50%",IF(AND(W15="Preventivo",X15="Manual"),"40%",IF(AND(W15="Detectivo",X15="Automático"),"40%",IF(AND(W15="Detectivo",X15="Manual"),"30%",IF(AND(W15="Correctivo",X15="Automático"),"35%",IF(AND(W15="Correctivo",X15="Manual"),"25%",""))))))</f>
        <v/>
      </c>
      <c r="Z15" s="62"/>
      <c r="AA15" s="62"/>
      <c r="AB15" s="62"/>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64"/>
      <c r="AL15" s="58"/>
      <c r="AM15" s="64"/>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x14ac:dyDescent="0.25">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37.25" hidden="1" customHeight="1" x14ac:dyDescent="0.25">
      <c r="A18" s="208" t="s">
        <v>83</v>
      </c>
      <c r="B18" s="210"/>
      <c r="C18" s="213" t="s">
        <v>95</v>
      </c>
      <c r="D18" s="215" t="s">
        <v>71</v>
      </c>
      <c r="E18" s="215" t="s">
        <v>369</v>
      </c>
      <c r="F18" s="215" t="s">
        <v>370</v>
      </c>
      <c r="G18" s="232" t="str">
        <f t="shared" ref="G18" si="6">+CONCATENATE(D18," ",E18," ",F18)</f>
        <v>Posibilidad de Afectación Reputacional por pérdida de autonomía y gobernanza en los proyectos debido al desconocimiento de la metodología de proyectos del Ejército Nacional</v>
      </c>
      <c r="H18" s="215" t="s">
        <v>103</v>
      </c>
      <c r="I18" s="226">
        <v>142</v>
      </c>
      <c r="J18" s="235" t="str">
        <f>IF(I18&lt;=0,"",IF(I18&lt;=3,"Muy Baja",IF(I18&lt;=34,"Baja",IF(I18&lt;=600,"Media",IF(I18&lt;=6000,"Alta","Muy Alta")))))</f>
        <v>Media</v>
      </c>
      <c r="K18" s="237">
        <f>IF(J18="","",IF(J18="Muy Baja",0.2,IF(J18="Baja",0.4,IF(J18="Media",0.6,IF(J18="Alta",0.8,IF(J18="Muy Alta",1,))))))</f>
        <v>0.6</v>
      </c>
      <c r="L18" s="221" t="s">
        <v>169</v>
      </c>
      <c r="M18" s="221" t="str">
        <f>IF(NOT(ISERROR(MATCH(L18,'[5]Tabla Impacto'!$B$221:$B$223,0))),'[5]Tabla Impacto'!$F$223,L18)</f>
        <v xml:space="preserve">     El riesgo afecta la imagen de la entidad a nivel nacional, con efecto publicitarios sostenible a nivel país</v>
      </c>
      <c r="N18" s="235" t="str">
        <f>IF(OR(M18='[5]Tabla Impacto'!$C$11,M18='[5]Tabla Impacto'!$D$11),"Leve",IF(OR(M18='[5]Tabla Impacto'!$C$12,M18='[5]Tabla Impacto'!$D$12),"Menor",IF(OR(M18='[5]Tabla Impacto'!$C$13,M18='[5]Tabla Impacto'!$D$13),"Moderado",IF(OR(M18='[5]Tabla Impacto'!$C$14,M18='[5]Tabla Impacto'!$D$14),"Mayor",IF(OR(M18='[5]Tabla Impacto'!$C$15,M18='[5]Tabla Impacto'!$D$15),"Catastrófico","")))))</f>
        <v>Catastrófico</v>
      </c>
      <c r="O18" s="237">
        <f>IF(N18="","",IF(N18="Leve",0.2,IF(N18="Menor",0.4,IF(N18="Moderado",0.6,IF(N18="Mayor",0.8,IF(N18="Catastrófico",1,))))))</f>
        <v>1</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Extremo</v>
      </c>
      <c r="Q18" s="63" t="s">
        <v>179</v>
      </c>
      <c r="R18" s="58" t="s">
        <v>371</v>
      </c>
      <c r="S18" s="58" t="s">
        <v>372</v>
      </c>
      <c r="T18" s="58" t="s">
        <v>373</v>
      </c>
      <c r="U18" s="65" t="str">
        <f>+CONCATENATE(R18," ",S18," ",T18)</f>
        <v>El Director Gestión Proyectos junto con el oficial de metodología y capacitación verifican semestralmente el cumplimiento del Plan de Capacitación en metodología de proyectos dirigido a los departamentos CEDE´S y unidades, de acuerdo al cronograma de capacitación generado en la vigencia , con el fin de fortalecer la cultura de proyectos en la Fuerza. En caso de no realizarse las capacitaciones de acuerdo al cronograma, se reprogramarán y se aplicará la cartilla interactiva metodológica de proyectos, dejando como evidencia  el informe de las capacitaciones.</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78</v>
      </c>
      <c r="AB18" s="62" t="s">
        <v>79</v>
      </c>
      <c r="AC18" s="27">
        <f>IFERROR(IF(V18="Probabilidad",(K18-(+K18*Y18)),IF(V18="Impacto",K18,"")),"")</f>
        <v>0.36</v>
      </c>
      <c r="AD18" s="241" t="str">
        <f>IFERROR(LOOKUP(LOOKUP(2,1/(AC18:AC24&lt;&gt;""),AC18:AC24),'[5]Opciones Tratamiento'!$I$2:$I$6,'[5]Opciones Tratamiento'!$J$2:$J$6),"")</f>
        <v>Muy Baja</v>
      </c>
      <c r="AE18" s="26">
        <f t="shared" si="5"/>
        <v>0.36</v>
      </c>
      <c r="AF18" s="241" t="str">
        <f>IFERROR(LOOKUP(LOOKUP(2,1/(AG18:AG24&lt;&gt;""),AG18:AG24),'[5]Opciones Tratamiento'!L2:M6),"")</f>
        <v>Catastrófico</v>
      </c>
      <c r="AG18" s="28">
        <f>IFERROR(IF(V18="Impacto",(O18-(+O18*Y18)),IF(V18="Probabilidad",O18,"")),"")</f>
        <v>1</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Extremo</v>
      </c>
      <c r="AI18" s="225" t="s">
        <v>93</v>
      </c>
      <c r="AJ18" s="29"/>
      <c r="AK18" s="63" t="s">
        <v>225</v>
      </c>
      <c r="AL18" s="57" t="s">
        <v>836</v>
      </c>
      <c r="AM18" s="57" t="s">
        <v>374</v>
      </c>
      <c r="AN18" s="29"/>
      <c r="AO18" s="227" t="s">
        <v>81</v>
      </c>
      <c r="AP18" s="243"/>
      <c r="AQ18" s="243"/>
      <c r="AR18" s="244"/>
      <c r="AS18" s="23"/>
      <c r="AT18" s="23"/>
      <c r="AU18" s="23"/>
      <c r="AV18" s="23"/>
      <c r="AW18" s="23"/>
      <c r="AX18" s="23"/>
      <c r="AY18" s="23"/>
      <c r="AZ18" s="23"/>
      <c r="BA18" s="23"/>
      <c r="BB18" s="23"/>
      <c r="BC18" s="23"/>
      <c r="BD18" s="23"/>
      <c r="BE18" s="23"/>
      <c r="BF18" s="23"/>
      <c r="BG18" s="23"/>
      <c r="BH18" s="23"/>
      <c r="BI18" s="23"/>
      <c r="BJ18" s="23"/>
    </row>
    <row r="19" spans="1:62" s="24" customFormat="1" ht="177" hidden="1" customHeight="1" thickBot="1" x14ac:dyDescent="0.3">
      <c r="A19" s="208"/>
      <c r="B19" s="210"/>
      <c r="C19" s="213"/>
      <c r="D19" s="215"/>
      <c r="E19" s="215"/>
      <c r="F19" s="215"/>
      <c r="G19" s="232"/>
      <c r="H19" s="215"/>
      <c r="I19" s="227"/>
      <c r="J19" s="235"/>
      <c r="K19" s="237"/>
      <c r="L19" s="221"/>
      <c r="M19" s="221"/>
      <c r="N19" s="235"/>
      <c r="O19" s="237"/>
      <c r="P19" s="239"/>
      <c r="Q19" s="64" t="s">
        <v>180</v>
      </c>
      <c r="R19" s="58" t="s">
        <v>375</v>
      </c>
      <c r="S19" s="58" t="s">
        <v>376</v>
      </c>
      <c r="T19" s="58" t="s">
        <v>377</v>
      </c>
      <c r="U19" s="65" t="str">
        <f>+CONCATENATE(R19," ",S19," ",T19)</f>
        <v xml:space="preserve">El Director Gestión de Proyectos junto con el oficial de seguimiento y oficial de gestión verifican trimestralmente el cumplimiento a las actividades establecidas en el procedimiento  P-CEDE5-DIGEP456 " Ciclo de Vida Proyectos Ejército Nacional" con el fin de que sea aplicada de manera adecuada la metodología  en la estructuración y solicitudes de control de cambios en los proyectos de la Fuerza. En caso de que no sea aplicada de manera adecuada la metodología, se notificará al gerente de proyecto las novedades en la estructuración o solicitudes de control de cambios, dejando como evidencia las comunicaciones oficiales de notificación de novedades, Informe estado de estructuración de los Proyectos, actas de reunión y Conceptos de Viabilidad para el Control de Cambio.    </v>
      </c>
      <c r="V19" s="25" t="str">
        <f t="shared" si="1"/>
        <v>Probabilidad</v>
      </c>
      <c r="W19" s="62" t="s">
        <v>75</v>
      </c>
      <c r="X19" s="62" t="s">
        <v>76</v>
      </c>
      <c r="Y19" s="26" t="str">
        <f t="shared" ref="Y19" si="7">IF(AND(W19="Preventivo",X19="Automático"),"50%",IF(AND(W19="Preventivo",X19="Manual"),"40%",IF(AND(W19="Detectivo",X19="Automático"),"40%",IF(AND(W19="Detectivo",X19="Manual"),"30%",IF(AND(W19="Correctivo",X19="Automático"),"35%",IF(AND(W19="Correctivo",X19="Manual"),"25%",""))))))</f>
        <v>40%</v>
      </c>
      <c r="Z19" s="62" t="s">
        <v>77</v>
      </c>
      <c r="AA19" s="62" t="s">
        <v>78</v>
      </c>
      <c r="AB19" s="62" t="s">
        <v>79</v>
      </c>
      <c r="AC19" s="27">
        <f>IFERROR(IF(AND(V18="Probabilidad",V19="Probabilidad"),(AE18-(+AE18*Y19)),IF(V19="Probabilidad",(K18-(+K18*Y19)),IF(V19="Impacto",AE18,""))),"")</f>
        <v>0.216</v>
      </c>
      <c r="AD19" s="241"/>
      <c r="AE19" s="26">
        <f t="shared" si="5"/>
        <v>0.216</v>
      </c>
      <c r="AF19" s="241"/>
      <c r="AG19" s="28">
        <f>IFERROR(IF(AND(V18="Impacto",V19="Impacto"),(AG18-(+AG18*Y19)),IF(V19="Impacto",(O18-(+O18*Y19)),IF(V19="Probabilidad",AG18,""))),"")</f>
        <v>1</v>
      </c>
      <c r="AH19" s="223"/>
      <c r="AI19" s="225"/>
      <c r="AJ19" s="29"/>
      <c r="AK19" s="64"/>
      <c r="AL19" s="58"/>
      <c r="AM19" s="64"/>
      <c r="AN19" s="29"/>
      <c r="AO19" s="227"/>
      <c r="AP19" s="243"/>
      <c r="AQ19" s="243"/>
      <c r="AR19" s="244"/>
      <c r="AS19" s="23"/>
      <c r="AT19" s="23"/>
      <c r="AU19" s="23"/>
      <c r="AV19" s="23"/>
      <c r="AW19" s="23"/>
      <c r="AX19" s="23"/>
      <c r="AY19" s="23"/>
      <c r="AZ19" s="23"/>
      <c r="BA19" s="23"/>
      <c r="BB19" s="23"/>
      <c r="BC19" s="23"/>
      <c r="BD19" s="23"/>
      <c r="BE19" s="23"/>
      <c r="BF19" s="23"/>
      <c r="BG19" s="23"/>
      <c r="BH19" s="23"/>
      <c r="BI19" s="23"/>
      <c r="BJ19" s="23"/>
    </row>
    <row r="20" spans="1:62" s="24" customFormat="1" ht="177.75" hidden="1" customHeight="1" x14ac:dyDescent="0.25">
      <c r="A20" s="208"/>
      <c r="B20" s="210"/>
      <c r="C20" s="213"/>
      <c r="D20" s="215"/>
      <c r="E20" s="215"/>
      <c r="F20" s="215"/>
      <c r="G20" s="232"/>
      <c r="H20" s="215"/>
      <c r="I20" s="227"/>
      <c r="J20" s="235"/>
      <c r="K20" s="237"/>
      <c r="L20" s="221"/>
      <c r="M20" s="221"/>
      <c r="N20" s="235"/>
      <c r="O20" s="237"/>
      <c r="P20" s="239"/>
      <c r="Q20" s="64" t="s">
        <v>181</v>
      </c>
      <c r="R20" s="57" t="s">
        <v>378</v>
      </c>
      <c r="S20" s="57" t="s">
        <v>379</v>
      </c>
      <c r="T20" s="57" t="s">
        <v>380</v>
      </c>
      <c r="U20" s="65" t="str">
        <f t="shared" ref="U20:U24" si="8">+CONCATENATE(R20," ",S20," ",T20)</f>
        <v xml:space="preserve">El Director Gestión de proyectos junto con el oficial de seguimiento  verifican trimestralmente el estado y avance de la documentación, herramientas y formatos metodológicos establecidos para la estructuración de los proyectos, de acuerdo al formato FO-CEDE5-DIGEP-1758 "LISTA DE VERIFICACIÓN DOCUMENTAL PROYECTOS INSCRITOS EN CEDE5-DIGEP " y a la Directiva 00226 del 2017 con el fin de mantener la trazabilidad y conservar el historial de los proyectos de la Fuerza. En caso de no contar con la trazabilidad, se debe solicitar  al gerente de proyecto, que consolide la documentación faltante y subsane las novedades del proyecto, dejando como evidencia las comunicaciones oficiales de solicitud e informe de estado  actual de la documentación de los proyectos. </v>
      </c>
      <c r="V20" s="25" t="str">
        <f t="shared" si="1"/>
        <v>Probabilidad</v>
      </c>
      <c r="W20" s="62" t="s">
        <v>75</v>
      </c>
      <c r="X20" s="62" t="s">
        <v>76</v>
      </c>
      <c r="Y20" s="26" t="str">
        <f>IF(AND(W20="Preventivo",X20="Automático"),"50%",IF(AND(W20="Preventivo",X20="Manual"),"40%",IF(AND(W20="Detectivo",X20="Automático"),"40%",IF(AND(W20="Detectivo",X20="Manual"),"30%",IF(AND(W20="Correctivo",X20="Automático"),"35%",IF(AND(W20="Correctivo",X20="Manual"),"25%",""))))))</f>
        <v>40%</v>
      </c>
      <c r="Z20" s="62" t="s">
        <v>77</v>
      </c>
      <c r="AA20" s="62" t="s">
        <v>78</v>
      </c>
      <c r="AB20" s="62" t="s">
        <v>79</v>
      </c>
      <c r="AC20" s="27">
        <f t="shared" ref="AC20:AC24" si="9">IFERROR(IF(AND(V19="Probabilidad",V20="Probabilidad"),(AE19-(+AE19*Y20)),IF(V20="Probabilidad",(K19-(+K19*Y20)),IF(V20="Impacto",AE19,""))),"")</f>
        <v>0.12959999999999999</v>
      </c>
      <c r="AD20" s="241"/>
      <c r="AE20" s="26">
        <f t="shared" si="5"/>
        <v>0.12959999999999999</v>
      </c>
      <c r="AF20" s="241"/>
      <c r="AG20" s="28">
        <f>IFERROR(IF(AND(V18="Impacto",V19="Impacto",V20="Impacto"),(AG19-(+AG19*Y20)),IF(V20="Impacto",(O18-(+O18*Y20)),IF(V20="Probabilidad",AG19,""))),"")</f>
        <v>1</v>
      </c>
      <c r="AH20" s="223"/>
      <c r="AI20" s="225"/>
      <c r="AJ20" s="29"/>
      <c r="AK20" s="64"/>
      <c r="AL20" s="58"/>
      <c r="AM20" s="64"/>
      <c r="AN20" s="29"/>
      <c r="AO20" s="227"/>
      <c r="AP20" s="243"/>
      <c r="AQ20" s="243"/>
      <c r="AR20" s="244"/>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8"/>
        <v xml:space="preserve">  </v>
      </c>
      <c r="V21" s="25" t="str">
        <f t="shared" si="1"/>
        <v/>
      </c>
      <c r="W21" s="62"/>
      <c r="X21" s="62"/>
      <c r="Y21" s="26" t="str">
        <f t="shared" ref="Y21" si="10">IF(AND(W21="Preventivo",X21="Automático"),"50%",IF(AND(W21="Preventivo",X21="Manual"),"40%",IF(AND(W21="Detectivo",X21="Automático"),"40%",IF(AND(W21="Detectivo",X21="Manual"),"30%",IF(AND(W21="Correctivo",X21="Automático"),"35%",IF(AND(W21="Correctivo",X21="Manual"),"25%",""))))))</f>
        <v/>
      </c>
      <c r="Z21" s="62"/>
      <c r="AA21" s="62"/>
      <c r="AB21" s="62"/>
      <c r="AC21" s="27" t="str">
        <f t="shared" si="9"/>
        <v/>
      </c>
      <c r="AD21" s="241"/>
      <c r="AE21" s="26" t="str">
        <f t="shared" si="5"/>
        <v/>
      </c>
      <c r="AF21" s="241"/>
      <c r="AG21" s="28" t="str">
        <f>IFERROR(IF(AND(V18="Impacto",V19="Impacto",V20="Impacto",V21="Impacto"),(AG20-(+AG20*Y21)),IF(V21="Impacto",(O18-(+O18*Y21)),IF(V21="Probabilidad",AG20,""))),"")</f>
        <v/>
      </c>
      <c r="AH21" s="223"/>
      <c r="AI21" s="225"/>
      <c r="AJ21" s="29"/>
      <c r="AK21" s="64"/>
      <c r="AL21" s="58"/>
      <c r="AM21" s="64"/>
      <c r="AN21" s="29"/>
      <c r="AO21" s="227"/>
      <c r="AP21" s="243"/>
      <c r="AQ21" s="243"/>
      <c r="AR21" s="244"/>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8"/>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9"/>
        <v/>
      </c>
      <c r="AD22" s="241"/>
      <c r="AE22" s="26" t="str">
        <f>+AC22</f>
        <v/>
      </c>
      <c r="AF22" s="241"/>
      <c r="AG22" s="28" t="str">
        <f>IFERROR(IF(AND(V16="Impacto",V17="Impacto",V18="Impacto",V19="Impacto",V22="Impacto"),(AG19-(+AG19*Y22)),IF(V22="Impacto",(O16-(+O16*Y22)),IF(V22="Probabilidad",AG19,""))),"")</f>
        <v/>
      </c>
      <c r="AH22" s="223"/>
      <c r="AI22" s="225"/>
      <c r="AJ22" s="29"/>
      <c r="AK22" s="64"/>
      <c r="AL22" s="58"/>
      <c r="AM22" s="64"/>
      <c r="AN22" s="29"/>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8"/>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9"/>
        <v/>
      </c>
      <c r="AD23" s="241"/>
      <c r="AE23" s="26" t="str">
        <f>+AC23</f>
        <v/>
      </c>
      <c r="AF23" s="241"/>
      <c r="AG23" s="28" t="str">
        <f>IFERROR(IF(AND(V17="Impacto",V18="Impacto",V19="Impacto",V20="Impacto",V23="Impacto"),(AG20-(+AG20*Y23)),IF(V23="Impacto",(O17-(+O17*Y23)),IF(V23="Probabilidad",AG20,""))),"")</f>
        <v/>
      </c>
      <c r="AH23" s="223"/>
      <c r="AI23" s="225"/>
      <c r="AJ23" s="29"/>
      <c r="AK23" s="64"/>
      <c r="AL23" s="58"/>
      <c r="AM23" s="64"/>
      <c r="AN23" s="29"/>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8"/>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9"/>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t="s">
        <v>95</v>
      </c>
      <c r="D25" s="215" t="s">
        <v>71</v>
      </c>
      <c r="E25" s="215" t="s">
        <v>381</v>
      </c>
      <c r="F25" s="215" t="s">
        <v>837</v>
      </c>
      <c r="G25" s="232" t="str">
        <f t="shared" ref="G25" si="11">+CONCATENATE(D25," ",E25," ",F25)</f>
        <v>Posibilidad de Afectación Reputacional por el desconocimiento de la planeación estratégica y la falta de pericia y adaptabilidad al entorno estratégico y los lineamientos políticos  debido a los cambios de gobierno y sus políticas de estado donde afecta la continuidad en el planeamiento de proyectos y la transformación futura del ejercito</v>
      </c>
      <c r="H25" s="215" t="s">
        <v>103</v>
      </c>
      <c r="I25" s="227">
        <v>68</v>
      </c>
      <c r="J25" s="235" t="str">
        <f>IF(I25&lt;=0,"",IF(I25&lt;=3,"Muy Baja",IF(I25&lt;=34,"Baja",IF(I25&lt;=600,"Media",IF(I25&lt;=6000,"Alta","Muy Alta")))))</f>
        <v>Media</v>
      </c>
      <c r="K25" s="237">
        <f>IF(J25="","",IF(J25="Muy Baja",0.2,IF(J25="Baja",0.4,IF(J25="Media",0.6,IF(J25="Alta",0.8,IF(J25="Muy Alta",1,))))))</f>
        <v>0.6</v>
      </c>
      <c r="L25" s="221" t="s">
        <v>92</v>
      </c>
      <c r="M25" s="221" t="str">
        <f>IF(NOT(ISERROR(MATCH(L25,'[5]Tabla Impacto'!$B$221:$B$223,0))),'[5]Tabla Impacto'!$F$223,L25)</f>
        <v xml:space="preserve">     El riesgo afecta la imagen de la entidad con algunos usuarios de relevancia frente al logro de los objetivos</v>
      </c>
      <c r="N25" s="235" t="str">
        <f>IF(OR(M25='[5]Tabla Impacto'!$C$11,M25='[5]Tabla Impacto'!$D$11),"Leve",IF(OR(M25='[5]Tabla Impacto'!$C$12,M25='[5]Tabla Impacto'!$D$12),"Menor",IF(OR(M25='[5]Tabla Impacto'!$C$13,M25='[5]Tabla Impacto'!$D$13),"Moderado",IF(OR(M25='[5]Tabla Impacto'!$C$14,M25='[5]Tabla Impacto'!$D$14),"Mayor",IF(OR(M25='[5]Tabla Impacto'!$C$15,M25='[5]Tabla Impacto'!$D$15),"Catastrófico","")))))</f>
        <v>Moderado</v>
      </c>
      <c r="O25" s="237">
        <f>IF(N25="","",IF(N25="Leve",0.2,IF(N25="Menor",0.4,IF(N25="Moderado",0.6,IF(N25="Mayor",0.8,IF(N25="Catastrófico",1,))))))</f>
        <v>0.6</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Moderado</v>
      </c>
      <c r="Q25" s="58" t="s">
        <v>179</v>
      </c>
      <c r="R25" s="58" t="s">
        <v>831</v>
      </c>
      <c r="S25" s="58" t="s">
        <v>185</v>
      </c>
      <c r="T25" s="58" t="s">
        <v>838</v>
      </c>
      <c r="U25" s="65" t="str">
        <f>+CONCATENATE(R25," ",S25," ",T25)</f>
        <v>El Director de Planeación estratégica  Desarrolla actividades que promuevan la gestión del conocimiento al interior de la Dirección y verifica anualmente (o en un periodo de tiempo menor si es necesario) los cambios en los lineamientos del Gobierno Nacional y el Sector Defensa  de acuerdo a la Directiva permanente de Planeamiento Estratégico 00191/2017 con el propósito de analizar el avance de las metas y resultados a través de la Suite Visión Empresarial, propuestas en cada uno de los objetivos de procesos, dejando como evidencia el formato FO-CEDE5-DIGEC-487 y el Informe de análisis de la evaluación de procesos del periodo.</v>
      </c>
      <c r="V25" s="25" t="str">
        <f t="shared" si="1"/>
        <v>Probabilidad</v>
      </c>
      <c r="W25" s="62" t="s">
        <v>75</v>
      </c>
      <c r="X25" s="62" t="s">
        <v>76</v>
      </c>
      <c r="Y25" s="26" t="str">
        <f>IF(AND(W25="Preventivo",X25="Automático"),"50%",IF(AND(W25="Preventivo",X25="Manual"),"40%",IF(AND(W25="Detectivo",X25="Automático"),"40%",IF(AND(W25="Detectivo",X25="Manual"),"30%",IF(AND(W25="Correctivo",X25="Automático"),"35%",IF(AND(W25="Correctivo",X25="Manual"),"25%",""))))))</f>
        <v>40%</v>
      </c>
      <c r="Z25" s="62" t="s">
        <v>77</v>
      </c>
      <c r="AA25" s="62" t="s">
        <v>78</v>
      </c>
      <c r="AB25" s="62" t="s">
        <v>79</v>
      </c>
      <c r="AC25" s="27">
        <f>IFERROR(IF(V25="Probabilidad",(K25-(+K25*Y25)),IF(V25="Impacto",K25,"")),"")</f>
        <v>0.36</v>
      </c>
      <c r="AD25" s="241" t="str">
        <f>IFERROR(LOOKUP(LOOKUP(2,1/(AC25:AC31&lt;&gt;""),AC25:AC31),'[5]Opciones Tratamiento'!$I$2:$I$6,'[5]Opciones Tratamiento'!$J$2:$J$6),"")</f>
        <v>Muy Baja</v>
      </c>
      <c r="AE25" s="26">
        <f>+AC25</f>
        <v>0.36</v>
      </c>
      <c r="AF25" s="241" t="str">
        <f>IFERROR(LOOKUP(LOOKUP(2,1/(AG25:AG31&lt;&gt;""),AG25:AG31),'[5]Opciones Tratamiento'!L2:M6),"")</f>
        <v>Moderado</v>
      </c>
      <c r="AG25" s="28">
        <f>IFERROR(IF(V25="Impacto",(O25-(+O25*Y25)),IF(V25="Probabilidad",O25,"")),"")</f>
        <v>0.6</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Moderado</v>
      </c>
      <c r="AI25" s="225" t="s">
        <v>93</v>
      </c>
      <c r="AJ25" s="29"/>
      <c r="AK25" s="64"/>
      <c r="AL25" s="58"/>
      <c r="AM25" s="64"/>
      <c r="AN25" s="29"/>
      <c r="AO25" s="227" t="s">
        <v>81</v>
      </c>
      <c r="AP25" s="243"/>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58" t="s">
        <v>180</v>
      </c>
      <c r="R26" s="58" t="s">
        <v>144</v>
      </c>
      <c r="S26" s="58" t="s">
        <v>839</v>
      </c>
      <c r="T26" s="58" t="s">
        <v>840</v>
      </c>
      <c r="U26" s="65" t="str">
        <f>+CONCATENATE(R26," ",S26," ",T26)</f>
        <v>Director DITRI, Director DIDEC, Director DIMOD Valida Trimestralmente y se realizará  las Capacitaciones sobre transformación institucional, Planeación Basada en Capacidades (PBC), modernización, contexto país y gestión del Cambio de acuerdo a la Directiva permanente de Planeamiento Estratégico 00191/2017 Acorde a la Directiva 00191 de 2017 la difusión del direccionamiento estratégico según lineamientos políticos, dejando como evidencia actas de capacitación</v>
      </c>
      <c r="V26" s="25" t="str">
        <f t="shared" si="1"/>
        <v>Probabilidad</v>
      </c>
      <c r="W26" s="62" t="s">
        <v>75</v>
      </c>
      <c r="X26" s="62" t="s">
        <v>76</v>
      </c>
      <c r="Y26" s="26" t="str">
        <f t="shared" ref="Y26" si="12">IF(AND(W26="Preventivo",X26="Automático"),"50%",IF(AND(W26="Preventivo",X26="Manual"),"40%",IF(AND(W26="Detectivo",X26="Automático"),"40%",IF(AND(W26="Detectivo",X26="Manual"),"30%",IF(AND(W26="Correctivo",X26="Automático"),"35%",IF(AND(W26="Correctivo",X26="Manual"),"25%",""))))))</f>
        <v>40%</v>
      </c>
      <c r="Z26" s="62" t="s">
        <v>77</v>
      </c>
      <c r="AA26" s="62" t="s">
        <v>78</v>
      </c>
      <c r="AB26" s="62" t="s">
        <v>79</v>
      </c>
      <c r="AC26" s="27">
        <f>IFERROR(IF(AND(V25="Probabilidad",V26="Probabilidad"),(AE25-(+AE25*Y26)),IF(V26="Probabilidad",(K25-(+K25*Y26)),IF(V26="Impacto",AE25,""))),"")</f>
        <v>0.216</v>
      </c>
      <c r="AD26" s="241"/>
      <c r="AE26" s="26">
        <f t="shared" ref="AE26" si="13">+AC26</f>
        <v>0.216</v>
      </c>
      <c r="AF26" s="241"/>
      <c r="AG26" s="28">
        <f>IFERROR(IF(AND(V25="Impacto",V26="Impacto"),(AG25-(+AG25*Y26)),IF(V26="Impacto",(O25-(+O25*Y26)),IF(V26="Probabilidad",AG25,""))),"")</f>
        <v>0.6</v>
      </c>
      <c r="AH26" s="223"/>
      <c r="AI26" s="225"/>
      <c r="AJ26" s="29"/>
      <c r="AK26" s="64"/>
      <c r="AL26" s="58"/>
      <c r="AM26" s="64"/>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58" t="s">
        <v>181</v>
      </c>
      <c r="R27" s="58" t="s">
        <v>145</v>
      </c>
      <c r="S27" s="58" t="s">
        <v>186</v>
      </c>
      <c r="T27" s="58" t="s">
        <v>841</v>
      </c>
      <c r="U27" s="65" t="str">
        <f t="shared" ref="U27:U31" si="14">+CONCATENATE(R27," ",S27," ",T27)</f>
        <v>Comandante COTEF Verifica Anualmente la pertinencia de actualizar o derogar  las directivas permanentes para Diseño y desarrollo de los Comité de Revisión Estratégica e Innovación y Articulación del Planeamiento por Capacidades en la Fuerza de acuerdo a la Directiva permanente de Planeamiento Estratégico 00191/2017  Con la finalidad de verificar el constante mejoramiento del proceso de transformación y la realización del mismo, autoevaluándonos en nuestros procedimientos,  dejando como evidencia las respectivas actas de reunión.</v>
      </c>
      <c r="V27" s="25" t="str">
        <f t="shared" si="1"/>
        <v/>
      </c>
      <c r="W27" s="62"/>
      <c r="X27" s="62" t="s">
        <v>76</v>
      </c>
      <c r="Y27" s="26" t="str">
        <f>IF(AND(W27="Preventivo",X27="Automático"),"50%",IF(AND(W27="Preventivo",X27="Manual"),"40%",IF(AND(W27="Detectivo",X27="Automático"),"40%",IF(AND(W27="Detectivo",X27="Manual"),"30%",IF(AND(W27="Correctivo",X27="Automático"),"35%",IF(AND(W27="Correctivo",X27="Manual"),"25%",""))))))</f>
        <v/>
      </c>
      <c r="Z27" s="62" t="s">
        <v>77</v>
      </c>
      <c r="AA27" s="62" t="s">
        <v>78</v>
      </c>
      <c r="AB27" s="62" t="s">
        <v>79</v>
      </c>
      <c r="AC27" s="27" t="str">
        <f t="shared" ref="AC27:AC31" si="15">IFERROR(IF(AND(V26="Probabilidad",V27="Probabilidad"),(AE26-(+AE26*Y27)),IF(V27="Probabilidad",(K26-(+K26*Y27)),IF(V27="Impacto",AE26,""))),"")</f>
        <v/>
      </c>
      <c r="AD27" s="241"/>
      <c r="AE27" s="26" t="str">
        <f>+AC27</f>
        <v/>
      </c>
      <c r="AF27" s="241"/>
      <c r="AG27" s="28" t="str">
        <f>IFERROR(IF(AND(V25="Impacto",V26="Impacto",V27="Impacto"),(AG26-(+AG26*Y27)),IF(V27="Impacto",(O25-(+O25*Y27)),IF(V27="Probabilidad",AG26,""))),"")</f>
        <v/>
      </c>
      <c r="AH27" s="223"/>
      <c r="AI27" s="225"/>
      <c r="AJ27" s="29"/>
      <c r="AK27" s="64"/>
      <c r="AL27" s="58"/>
      <c r="AM27" s="64"/>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58" t="s">
        <v>182</v>
      </c>
      <c r="R28" s="58" t="s">
        <v>144</v>
      </c>
      <c r="S28" s="58" t="s">
        <v>187</v>
      </c>
      <c r="T28" s="58" t="s">
        <v>842</v>
      </c>
      <c r="U28" s="65" t="str">
        <f t="shared" si="14"/>
        <v>Director DITRI, Director DIDEC, Director DIMOD Valida Trimestralmente el diseño del material de difusión de las actividades relacionados con Transformación Institucional De acuerdo a la Directiva permanente de Planeamiento Estratégico 00191/2017  Con la finalidad de difundir y dar a conocer el proceso de transformación institucional   dejando como evidencia Acta de reunión / Publicaciones (piezas publicitarias) / Boletines</v>
      </c>
      <c r="V28" s="25" t="str">
        <f t="shared" si="1"/>
        <v>Probabilidad</v>
      </c>
      <c r="W28" s="62" t="s">
        <v>75</v>
      </c>
      <c r="X28" s="62" t="s">
        <v>76</v>
      </c>
      <c r="Y28" s="26" t="str">
        <f t="shared" ref="Y28" si="16">IF(AND(W28="Preventivo",X28="Automático"),"50%",IF(AND(W28="Preventivo",X28="Manual"),"40%",IF(AND(W28="Detectivo",X28="Automático"),"40%",IF(AND(W28="Detectivo",X28="Manual"),"30%",IF(AND(W28="Correctivo",X28="Automático"),"35%",IF(AND(W28="Correctivo",X28="Manual"),"25%",""))))))</f>
        <v>40%</v>
      </c>
      <c r="Z28" s="62" t="s">
        <v>77</v>
      </c>
      <c r="AA28" s="62" t="s">
        <v>78</v>
      </c>
      <c r="AB28" s="62" t="s">
        <v>79</v>
      </c>
      <c r="AC28" s="27">
        <f t="shared" si="15"/>
        <v>0</v>
      </c>
      <c r="AD28" s="241"/>
      <c r="AE28" s="26">
        <f t="shared" ref="AE28" si="17">+AC28</f>
        <v>0</v>
      </c>
      <c r="AF28" s="241"/>
      <c r="AG28" s="28" t="str">
        <f>IFERROR(IF(AND(V25="Impacto",V26="Impacto",V27="Impacto",V28="Impacto"),(AG27-(+AG27*Y28)),IF(V28="Impacto",(O25-(+O25*Y28)),IF(V28="Probabilidad",AG27,""))),"")</f>
        <v/>
      </c>
      <c r="AH28" s="223"/>
      <c r="AI28" s="225"/>
      <c r="AJ28" s="29"/>
      <c r="AK28" s="64"/>
      <c r="AL28" s="58"/>
      <c r="AM28" s="64"/>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4"/>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5"/>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4"/>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5"/>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4"/>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5"/>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customHeight="1" x14ac:dyDescent="0.25">
      <c r="A32" s="208" t="s">
        <v>85</v>
      </c>
      <c r="B32" s="210"/>
      <c r="C32" s="213" t="s">
        <v>95</v>
      </c>
      <c r="D32" s="215" t="s">
        <v>109</v>
      </c>
      <c r="E32" s="215" t="s">
        <v>106</v>
      </c>
      <c r="F32" s="215" t="s">
        <v>393</v>
      </c>
      <c r="G32" s="232" t="str">
        <f t="shared" ref="G32" si="18">+CONCATENATE(D32," ",E32," ",F32)</f>
        <v>Posibilidad de Afectación Reputacional y Económica por la desactualización de la normatividad de los procesos, procedimientos, formatos y/o directivas en la elaboración  de documentos bajo los lineamientos emitidos por el Ejército Nacional.</v>
      </c>
      <c r="H32" s="215" t="s">
        <v>73</v>
      </c>
      <c r="I32" s="227">
        <v>12</v>
      </c>
      <c r="J32" s="235" t="str">
        <f>IF(I32&lt;=0,"",IF(I32&lt;=3,"Muy Baja",IF(I32&lt;=34,"Baja",IF(I32&lt;=600,"Media",IF(I32&lt;=6000,"Alta","Muy Alta")))))</f>
        <v>Baja</v>
      </c>
      <c r="K32" s="237">
        <f>IF(J32="","",IF(J32="Muy Baja",0.2,IF(J32="Baja",0.4,IF(J32="Media",0.6,IF(J32="Alta",0.8,IF(J32="Muy Alta",1,))))))</f>
        <v>0.4</v>
      </c>
      <c r="L32" s="221" t="s">
        <v>92</v>
      </c>
      <c r="M32" s="221" t="str">
        <f>IF(NOT(ISERROR(MATCH(L32,'[5]Tabla Impacto'!$B$221:$B$223,0))),'[5]Tabla Impacto'!$F$223,L32)</f>
        <v xml:space="preserve">     El riesgo afecta la imagen de la entidad con algunos usuarios de relevancia frente al logro de los objetivos</v>
      </c>
      <c r="N32" s="235" t="str">
        <f>IF(OR(M32='[5]Tabla Impacto'!$C$11,M32='[5]Tabla Impacto'!$D$11),"Leve",IF(OR(M32='[5]Tabla Impacto'!$C$12,M32='[5]Tabla Impacto'!$D$12),"Menor",IF(OR(M32='[5]Tabla Impacto'!$C$13,M32='[5]Tabla Impacto'!$D$13),"Moderado",IF(OR(M32='[5]Tabla Impacto'!$C$14,M32='[5]Tabla Impacto'!$D$14),"Mayor",IF(OR(M32='[5]Tabla Impacto'!$C$15,M32='[5]Tabla Impacto'!$D$15),"Catastrófico","")))))</f>
        <v>Moderado</v>
      </c>
      <c r="O32" s="237">
        <f>IF(N32="","",IF(N32="Leve",0.2,IF(N32="Menor",0.4,IF(N32="Moderado",0.6,IF(N32="Mayor",0.8,IF(N32="Catastrófico",1,))))))</f>
        <v>0.6</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Moderado</v>
      </c>
      <c r="Q32" s="64" t="s">
        <v>179</v>
      </c>
      <c r="R32" s="41" t="s">
        <v>831</v>
      </c>
      <c r="S32" s="41" t="s">
        <v>832</v>
      </c>
      <c r="T32" s="41" t="s">
        <v>753</v>
      </c>
      <c r="U32" s="65" t="str">
        <f>+CONCATENATE(R32," ",S32," ",T32)</f>
        <v>El Director de Planeación estratégica  verifica anualmente la difusión de cambios relevantes en el direccionamiento político que tengan incidencia en el direccionamiento estratégico De acuerdo a la Directiva permanente de Planeamiento Estratégico 00191/2017, con el propósito de hacer una difusión clara de los cambios dejando como evidencia actas de reunión y/o actas de capacitación</v>
      </c>
      <c r="V32" s="25" t="str">
        <f t="shared" si="1"/>
        <v>Probabilidad</v>
      </c>
      <c r="W32" s="62" t="s">
        <v>75</v>
      </c>
      <c r="X32" s="62" t="s">
        <v>76</v>
      </c>
      <c r="Y32" s="26" t="str">
        <f>IF(AND(W32="Preventivo",X32="Automático"),"50%",IF(AND(W32="Preventivo",X32="Manual"),"40%",IF(AND(W32="Detectivo",X32="Automático"),"40%",IF(AND(W32="Detectivo",X32="Manual"),"30%",IF(AND(W32="Correctivo",X32="Automático"),"35%",IF(AND(W32="Correctivo",X32="Manual"),"25%",""))))))</f>
        <v>40%</v>
      </c>
      <c r="Z32" s="62" t="s">
        <v>77</v>
      </c>
      <c r="AA32" s="62" t="s">
        <v>78</v>
      </c>
      <c r="AB32" s="62" t="s">
        <v>79</v>
      </c>
      <c r="AC32" s="27">
        <f>IFERROR(IF(V32="Probabilidad",(K32-(+K32*Y32)),IF(V32="Impacto",K32,"")),"")</f>
        <v>0.24</v>
      </c>
      <c r="AD32" s="241" t="str">
        <f>IFERROR(LOOKUP(LOOKUP(2,1/(AC32:AC38&lt;&gt;""),AC32:AC38),'[5]Opciones Tratamiento'!$I$2:$I$6,'[5]Opciones Tratamiento'!$J$2:$J$6),"")</f>
        <v>Muy Baja</v>
      </c>
      <c r="AE32" s="26">
        <f>+AC32</f>
        <v>0.24</v>
      </c>
      <c r="AF32" s="241" t="str">
        <f>IFERROR(LOOKUP(LOOKUP(2,1/(AG32:AG38&lt;&gt;""),AG32:AG38),'[5]Opciones Tratamiento'!L2:M6),"")</f>
        <v>Moderado</v>
      </c>
      <c r="AG32" s="28">
        <f>IFERROR(IF(V32="Impacto",(O32-(+O32*Y32)),IF(V32="Probabilidad",O32,"")),"")</f>
        <v>0.6</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Moderado</v>
      </c>
      <c r="AI32" s="225" t="s">
        <v>93</v>
      </c>
      <c r="AJ32" s="29"/>
      <c r="AK32" s="64"/>
      <c r="AL32" s="58"/>
      <c r="AM32" s="64"/>
      <c r="AN32" s="29"/>
      <c r="AO32" s="227" t="s">
        <v>81</v>
      </c>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customHeight="1" x14ac:dyDescent="0.25">
      <c r="A33" s="208"/>
      <c r="B33" s="210"/>
      <c r="C33" s="213"/>
      <c r="D33" s="215"/>
      <c r="E33" s="215"/>
      <c r="F33" s="215"/>
      <c r="G33" s="232"/>
      <c r="H33" s="215"/>
      <c r="I33" s="227"/>
      <c r="J33" s="235"/>
      <c r="K33" s="237"/>
      <c r="L33" s="221"/>
      <c r="M33" s="221"/>
      <c r="N33" s="235"/>
      <c r="O33" s="237"/>
      <c r="P33" s="239"/>
      <c r="Q33" s="64" t="s">
        <v>180</v>
      </c>
      <c r="R33" s="41" t="s">
        <v>831</v>
      </c>
      <c r="S33" s="41" t="s">
        <v>146</v>
      </c>
      <c r="T33" s="41" t="s">
        <v>147</v>
      </c>
      <c r="U33" s="65" t="str">
        <f>+CONCATENATE(R33," ",S33," ",T33)</f>
        <v xml:space="preserve">El Director de Planeación estratégica  verifica semestralmente el diligenciamiento del Formulario Único de Reporte de Avance a la Gestión (FURAG) de acuerdo con el Decreto 1499 de 2017,  
con la finalidad de tener un reporte claro del avance dejando como evidencia un acta de reunión.
</v>
      </c>
      <c r="V33" s="25" t="str">
        <f t="shared" si="1"/>
        <v>Probabilidad</v>
      </c>
      <c r="W33" s="62" t="s">
        <v>75</v>
      </c>
      <c r="X33" s="62" t="s">
        <v>76</v>
      </c>
      <c r="Y33" s="26" t="str">
        <f t="shared" ref="Y33" si="19">IF(AND(W33="Preventivo",X33="Automático"),"50%",IF(AND(W33="Preventivo",X33="Manual"),"40%",IF(AND(W33="Detectivo",X33="Automático"),"40%",IF(AND(W33="Detectivo",X33="Manual"),"30%",IF(AND(W33="Correctivo",X33="Automático"),"35%",IF(AND(W33="Correctivo",X33="Manual"),"25%",""))))))</f>
        <v>40%</v>
      </c>
      <c r="Z33" s="62" t="s">
        <v>77</v>
      </c>
      <c r="AA33" s="62" t="s">
        <v>78</v>
      </c>
      <c r="AB33" s="62" t="s">
        <v>79</v>
      </c>
      <c r="AC33" s="27">
        <f>IFERROR(IF(AND(V32="Probabilidad",V33="Probabilidad"),(AE32-(+AE32*Y33)),IF(V33="Probabilidad",(K32-(+K32*Y33)),IF(V33="Impacto",AE32,""))),"")</f>
        <v>0.14399999999999999</v>
      </c>
      <c r="AD33" s="241"/>
      <c r="AE33" s="26">
        <f t="shared" ref="AE33" si="20">+AC33</f>
        <v>0.14399999999999999</v>
      </c>
      <c r="AF33" s="241"/>
      <c r="AG33" s="28">
        <f>IFERROR(IF(AND(V32="Impacto",V33="Impacto"),(AG32-(+AG32*Y33)),IF(V33="Impacto",(O32-(+O32*Y33)),IF(V33="Probabilidad",AG32,""))),"")</f>
        <v>0.6</v>
      </c>
      <c r="AH33" s="223"/>
      <c r="AI33" s="225"/>
      <c r="AJ33" s="29"/>
      <c r="AK33" s="64"/>
      <c r="AL33" s="58"/>
      <c r="AM33" s="64"/>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customHeight="1" x14ac:dyDescent="0.25">
      <c r="A34" s="208"/>
      <c r="B34" s="210"/>
      <c r="C34" s="213"/>
      <c r="D34" s="215"/>
      <c r="E34" s="215"/>
      <c r="F34" s="215"/>
      <c r="G34" s="232"/>
      <c r="H34" s="215"/>
      <c r="I34" s="227"/>
      <c r="J34" s="235"/>
      <c r="K34" s="237"/>
      <c r="L34" s="221"/>
      <c r="M34" s="221"/>
      <c r="N34" s="235"/>
      <c r="O34" s="237"/>
      <c r="P34" s="239"/>
      <c r="Q34" s="64" t="s">
        <v>181</v>
      </c>
      <c r="R34" s="41" t="s">
        <v>831</v>
      </c>
      <c r="S34" s="41" t="s">
        <v>833</v>
      </c>
      <c r="T34" s="41" t="s">
        <v>148</v>
      </c>
      <c r="U34" s="65" t="str">
        <f t="shared" ref="U34:U38" si="21">+CONCATENATE(R34," ",S34," ",T34)</f>
        <v>El Director de Planeación estratégica  verifica anualmente Trabajar por la mejora continua una vez se tengan las recomendaciones de la política de planeación institucional en el FURAG acuerdo con el Decreto 1499 de 2017 Con la finalidad de mejorar y hacer un continuo direccionamiento dejando como evidencia Lecciones aprendidas, acción de mejora, informe, boletín</v>
      </c>
      <c r="V34" s="25" t="str">
        <f t="shared" si="1"/>
        <v>Probabilidad</v>
      </c>
      <c r="W34" s="62" t="s">
        <v>75</v>
      </c>
      <c r="X34" s="62" t="s">
        <v>76</v>
      </c>
      <c r="Y34" s="26" t="str">
        <f>IF(AND(W34="Preventivo",X34="Automático"),"50%",IF(AND(W34="Preventivo",X34="Manual"),"40%",IF(AND(W34="Detectivo",X34="Automático"),"40%",IF(AND(W34="Detectivo",X34="Manual"),"30%",IF(AND(W34="Correctivo",X34="Automático"),"35%",IF(AND(W34="Correctivo",X34="Manual"),"25%",""))))))</f>
        <v>40%</v>
      </c>
      <c r="Z34" s="62" t="s">
        <v>77</v>
      </c>
      <c r="AA34" s="62" t="s">
        <v>78</v>
      </c>
      <c r="AB34" s="62" t="s">
        <v>79</v>
      </c>
      <c r="AC34" s="27">
        <f t="shared" ref="AC34:AC38" si="22">IFERROR(IF(AND(V33="Probabilidad",V34="Probabilidad"),(AE33-(+AE33*Y34)),IF(V34="Probabilidad",(K33-(+K33*Y34)),IF(V34="Impacto",AE33,""))),"")</f>
        <v>8.6399999999999991E-2</v>
      </c>
      <c r="AD34" s="241"/>
      <c r="AE34" s="26">
        <f>+AC34</f>
        <v>8.6399999999999991E-2</v>
      </c>
      <c r="AF34" s="241"/>
      <c r="AG34" s="28">
        <f>IFERROR(IF(AND(V32="Impacto",V33="Impacto",V34="Impacto"),(AG33-(+AG33*Y34)),IF(V34="Impacto",(O32-(+O32*Y34)),IF(V34="Probabilidad",AG33,""))),"")</f>
        <v>0.6</v>
      </c>
      <c r="AH34" s="223"/>
      <c r="AI34" s="225"/>
      <c r="AJ34" s="29"/>
      <c r="AK34" s="64"/>
      <c r="AL34" s="58"/>
      <c r="AM34" s="64"/>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21"/>
        <v xml:space="preserve">  </v>
      </c>
      <c r="V35" s="25" t="str">
        <f t="shared" si="1"/>
        <v/>
      </c>
      <c r="W35" s="62"/>
      <c r="X35" s="62"/>
      <c r="Y35" s="26" t="str">
        <f t="shared" ref="Y35" si="23">IF(AND(W35="Preventivo",X35="Automático"),"50%",IF(AND(W35="Preventivo",X35="Manual"),"40%",IF(AND(W35="Detectivo",X35="Automático"),"40%",IF(AND(W35="Detectivo",X35="Manual"),"30%",IF(AND(W35="Correctivo",X35="Automático"),"35%",IF(AND(W35="Correctivo",X35="Manual"),"25%",""))))))</f>
        <v/>
      </c>
      <c r="Z35" s="62"/>
      <c r="AA35" s="62"/>
      <c r="AB35" s="62"/>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64"/>
      <c r="AL35" s="58"/>
      <c r="AM35" s="64"/>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1"/>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2"/>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1"/>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2"/>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1"/>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2"/>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IF(NOT(ISERROR(MATCH(L39,'[5]Tabla Impacto'!$B$221:$B$223,0))),'[5]Tabla Impacto'!$F$223,L39)</f>
        <v>0</v>
      </c>
      <c r="N39" s="235" t="str">
        <f>IF(OR(M39='[5]Tabla Impacto'!$C$11,M39='[5]Tabla Impacto'!$D$11),"Leve",IF(OR(M39='[5]Tabla Impacto'!$C$12,M39='[5]Tabla Impacto'!$D$12),"Menor",IF(OR(M39='[5]Tabla Impacto'!$C$13,M39='[5]Tabla Impacto'!$D$13),"Moderado",IF(OR(M39='[5]Tabla Impacto'!$C$14,M39='[5]Tabla Impacto'!$D$14),"Mayor",IF(OR(M39='[5]Tabla Impacto'!$C$15,M39='[5]Tabla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IFERROR(LOOKUP(LOOKUP(2,1/(AC39:AC45&lt;&gt;""),AC39:AC45),'[5]Opciones Tratamiento'!$I$2:$I$6,'[5]Opciones Tratamiento'!$J$2:$J$6),"")</f>
        <v/>
      </c>
      <c r="AE39" s="26" t="str">
        <f>+AC39</f>
        <v/>
      </c>
      <c r="AF39" s="241" t="str">
        <f>IFERROR(LOOKUP(LOOKUP(2,1/(AG39:AG45&lt;&gt;""),AG39:AG45),'[5]Opciones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64"/>
      <c r="AL39" s="58"/>
      <c r="AM39" s="64"/>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6">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64"/>
      <c r="AL40" s="58"/>
      <c r="AM40" s="64"/>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8">+CONCATENATE(R41,"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64"/>
      <c r="AL41" s="58"/>
      <c r="AM41" s="64"/>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8"/>
        <v xml:space="preserve">  </v>
      </c>
      <c r="V42" s="25" t="str">
        <f t="shared" si="1"/>
        <v/>
      </c>
      <c r="W42" s="62"/>
      <c r="X42" s="62"/>
      <c r="Y42" s="26" t="str">
        <f t="shared" ref="Y42" si="30">IF(AND(W42="Preventivo",X42="Automático"),"50%",IF(AND(W42="Preventivo",X42="Manual"),"40%",IF(AND(W42="Detectivo",X42="Automático"),"40%",IF(AND(W42="Detectivo",X42="Manual"),"30%",IF(AND(W42="Correctivo",X42="Automático"),"35%",IF(AND(W42="Correctivo",X42="Manual"),"25%",""))))))</f>
        <v/>
      </c>
      <c r="Z42" s="62"/>
      <c r="AA42" s="62"/>
      <c r="AB42" s="62"/>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8"/>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29"/>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8"/>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29"/>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8"/>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29"/>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IF(NOT(ISERROR(MATCH(L46,'[5]Tabla Impacto'!$B$221:$B$223,0))),'[5]Tabla Impacto'!$F$223,L46)</f>
        <v>0</v>
      </c>
      <c r="N46" s="235" t="str">
        <f>IF(OR(M46='[5]Tabla Impacto'!$C$11,M46='[5]Tabla Impacto'!$D$11),"Leve",IF(OR(M46='[5]Tabla Impacto'!$C$12,M46='[5]Tabla Impacto'!$D$12),"Menor",IF(OR(M46='[5]Tabla Impacto'!$C$13,M46='[5]Tabla Impacto'!$D$13),"Moderado",IF(OR(M46='[5]Tabla Impacto'!$C$14,M46='[5]Tabla Impacto'!$D$14),"Mayor",IF(OR(M46='[5]Tabla Impacto'!$C$15,M46='[5]Tabla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IFERROR(LOOKUP(LOOKUP(2,1/(AC46:AC52&lt;&gt;""),AC46:AC52),'[5]Opciones Tratamiento'!$I$2:$I$6,'[5]Opciones Tratamiento'!$J$2:$J$6),"")</f>
        <v/>
      </c>
      <c r="AE46" s="26" t="str">
        <f>+AC46</f>
        <v/>
      </c>
      <c r="AF46" s="241" t="str">
        <f>IFERROR(LOOKUP(LOOKUP(2,1/(AG46:AG52&lt;&gt;""),AG46:AG52),'[5]Opciones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64"/>
      <c r="AL46" s="58"/>
      <c r="AM46" s="64"/>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3">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64"/>
      <c r="AL47" s="58"/>
      <c r="AM47" s="64"/>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5">+CONCATENATE(R48,"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64"/>
      <c r="AL48" s="58"/>
      <c r="AM48" s="64"/>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5"/>
        <v xml:space="preserve">  </v>
      </c>
      <c r="V49" s="25" t="str">
        <f t="shared" si="1"/>
        <v/>
      </c>
      <c r="W49" s="62"/>
      <c r="X49" s="62"/>
      <c r="Y49" s="26" t="str">
        <f t="shared" ref="Y49" si="37">IF(AND(W49="Preventivo",X49="Automático"),"50%",IF(AND(W49="Preventivo",X49="Manual"),"40%",IF(AND(W49="Detectivo",X49="Automático"),"40%",IF(AND(W49="Detectivo",X49="Manual"),"30%",IF(AND(W49="Correctivo",X49="Automático"),"35%",IF(AND(W49="Correctivo",X49="Manual"),"25%",""))))))</f>
        <v/>
      </c>
      <c r="Z49" s="62"/>
      <c r="AA49" s="62"/>
      <c r="AB49" s="62"/>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5"/>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6"/>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5"/>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6"/>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5"/>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6"/>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IF(NOT(ISERROR(MATCH(L53,'[5]Tabla Impacto'!$B$221:$B$223,0))),'[5]Tabla Impacto'!$F$223,L53)</f>
        <v>0</v>
      </c>
      <c r="N53" s="235" t="str">
        <f>IF(OR(M53='[5]Tabla Impacto'!$C$11,M53='[5]Tabla Impacto'!$D$11),"Leve",IF(OR(M53='[5]Tabla Impacto'!$C$12,M53='[5]Tabla Impacto'!$D$12),"Menor",IF(OR(M53='[5]Tabla Impacto'!$C$13,M53='[5]Tabla Impacto'!$D$13),"Moderado",IF(OR(M53='[5]Tabla Impacto'!$C$14,M53='[5]Tabla Impacto'!$D$14),"Mayor",IF(OR(M53='[5]Tabla Impacto'!$C$15,M53='[5]Tabla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IFERROR(LOOKUP(LOOKUP(2,1/(AC53:AC59&lt;&gt;""),AC53:AC59),'[5]Opciones Tratamiento'!$I$2:$I$6,'[5]Opciones Tratamiento'!$J$2:$J$6),"")</f>
        <v/>
      </c>
      <c r="AE53" s="26" t="str">
        <f>+AC53</f>
        <v/>
      </c>
      <c r="AF53" s="241" t="str">
        <f>IFERROR(LOOKUP(LOOKUP(2,1/(AG53:AG59&lt;&gt;""),AG53:AG59),'[5]Opciones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0">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2">+CONCATENATE(R55,"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2"/>
        <v xml:space="preserve">  </v>
      </c>
      <c r="V56" s="25" t="str">
        <f t="shared" si="1"/>
        <v/>
      </c>
      <c r="W56" s="62"/>
      <c r="X56" s="62"/>
      <c r="Y56" s="26" t="str">
        <f t="shared" ref="Y56" si="44">IF(AND(W56="Preventivo",X56="Automático"),"50%",IF(AND(W56="Preventivo",X56="Manual"),"40%",IF(AND(W56="Detectivo",X56="Automático"),"40%",IF(AND(W56="Detectivo",X56="Manual"),"30%",IF(AND(W56="Correctivo",X56="Automático"),"35%",IF(AND(W56="Correctivo",X56="Manual"),"25%",""))))))</f>
        <v/>
      </c>
      <c r="Z56" s="62"/>
      <c r="AA56" s="62"/>
      <c r="AB56" s="62"/>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2"/>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3"/>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2"/>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3"/>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2"/>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3"/>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IF(NOT(ISERROR(MATCH(L60,'[5]Tabla Impacto'!$B$221:$B$223,0))),'[5]Tabla Impacto'!$F$223,L60)</f>
        <v>0</v>
      </c>
      <c r="N60" s="235" t="str">
        <f>IF(OR(M60='[5]Tabla Impacto'!$C$11,M60='[5]Tabla Impacto'!$D$11),"Leve",IF(OR(M60='[5]Tabla Impacto'!$C$12,M60='[5]Tabla Impacto'!$D$12),"Menor",IF(OR(M60='[5]Tabla Impacto'!$C$13,M60='[5]Tabla Impacto'!$D$13),"Moderado",IF(OR(M60='[5]Tabla Impacto'!$C$14,M60='[5]Tabla Impacto'!$D$14),"Mayor",IF(OR(M60='[5]Tabla Impacto'!$C$15,M60='[5]Tabla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IFERROR(LOOKUP(LOOKUP(2,1/(AC60:AC66&lt;&gt;""),AC60:AC66),'[5]Opciones Tratamiento'!$I$2:$I$6,'[5]Opciones Tratamiento'!$J$2:$J$6),"")</f>
        <v/>
      </c>
      <c r="AE60" s="26" t="str">
        <f>+AC60</f>
        <v/>
      </c>
      <c r="AF60" s="241" t="str">
        <f>IFERROR(LOOKUP(LOOKUP(2,1/(AG60:AG66&lt;&gt;""),AG60:AG66),'[5]Opciones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7">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49">+CONCATENATE(R62,"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49"/>
        <v xml:space="preserve">  </v>
      </c>
      <c r="V63" s="25" t="str">
        <f t="shared" si="1"/>
        <v/>
      </c>
      <c r="W63" s="62"/>
      <c r="X63" s="62"/>
      <c r="Y63" s="26" t="str">
        <f t="shared" ref="Y63:Y65" si="51">IF(AND(W63="Preventivo",X63="Automático"),"50%",IF(AND(W63="Preventivo",X63="Manual"),"40%",IF(AND(W63="Detectivo",X63="Automático"),"40%",IF(AND(W63="Detectivo",X63="Manual"),"30%",IF(AND(W63="Correctivo",X63="Automático"),"35%",IF(AND(W63="Correctivo",X63="Manual"),"25%",""))))))</f>
        <v/>
      </c>
      <c r="Z63" s="62"/>
      <c r="AA63" s="62"/>
      <c r="AB63" s="62"/>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49"/>
        <v xml:space="preserve">  </v>
      </c>
      <c r="V64" s="25" t="str">
        <f t="shared" si="1"/>
        <v/>
      </c>
      <c r="W64" s="62"/>
      <c r="X64" s="62"/>
      <c r="Y64" s="26" t="str">
        <f t="shared" si="51"/>
        <v/>
      </c>
      <c r="Z64" s="62"/>
      <c r="AA64" s="62"/>
      <c r="AB64" s="62"/>
      <c r="AC64" s="27" t="str">
        <f t="shared" si="50"/>
        <v/>
      </c>
      <c r="AD64" s="263"/>
      <c r="AE64" s="26" t="str">
        <f t="shared" si="52"/>
        <v/>
      </c>
      <c r="AF64" s="263"/>
      <c r="AG64" s="28" t="str">
        <f>IFERROR(IF(AND(V61="Impacto",V62="Impacto",V63="Impacto",V64="Impacto"),(AG63-(+AG63*Y64)),IF(V64="Impacto",(O61-(+O61*Y64)),IF(V64="Probabilidad",AG63,""))),"")</f>
        <v/>
      </c>
      <c r="AH64" s="265"/>
      <c r="AI64" s="267"/>
      <c r="AJ64" s="29"/>
      <c r="AK64" s="64"/>
      <c r="AL64" s="58"/>
      <c r="AM64" s="64"/>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49"/>
        <v xml:space="preserve">  </v>
      </c>
      <c r="V65" s="25" t="str">
        <f t="shared" si="1"/>
        <v/>
      </c>
      <c r="W65" s="62"/>
      <c r="X65" s="62"/>
      <c r="Y65" s="26" t="str">
        <f t="shared" si="51"/>
        <v/>
      </c>
      <c r="Z65" s="62"/>
      <c r="AA65" s="62"/>
      <c r="AB65" s="62"/>
      <c r="AC65" s="27" t="str">
        <f t="shared" si="50"/>
        <v/>
      </c>
      <c r="AD65" s="263"/>
      <c r="AE65" s="26" t="str">
        <f t="shared" si="52"/>
        <v/>
      </c>
      <c r="AF65" s="263"/>
      <c r="AG65" s="28" t="str">
        <f>IFERROR(IF(AND(V61="Impacto",V62="Impacto",V63="Impacto",V65="Impacto"),(AG63-(+AG63*Y65)),IF(V65="Impacto",(O61-(+O61*Y65)),IF(V65="Probabilidad",AG63,""))),"")</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64"/>
      <c r="R66" s="73"/>
      <c r="S66" s="73"/>
      <c r="T66" s="73"/>
      <c r="U66" s="72" t="str">
        <f t="shared" si="49"/>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0"/>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IF(NOT(ISERROR(MATCH(L67,'[5]Tabla Impacto'!$B$221:$B$223,0))),'[5]Tabla Impacto'!$F$223,L67)</f>
        <v>0</v>
      </c>
      <c r="N67" s="235" t="str">
        <f>IF(OR(M67='[5]Tabla Impacto'!$C$11,M67='[5]Tabla Impacto'!$D$11),"Leve",IF(OR(M67='[5]Tabla Impacto'!$C$12,M67='[5]Tabla Impacto'!$D$12),"Menor",IF(OR(M67='[5]Tabla Impacto'!$C$13,M67='[5]Tabla Impacto'!$D$13),"Moderado",IF(OR(M67='[5]Tabla Impacto'!$C$14,M67='[5]Tabla Impacto'!$D$14),"Mayor",IF(OR(M67='[5]Tabla Impacto'!$C$15,M67='[5]Tabla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IFERROR(LOOKUP(LOOKUP(2,1/(AC67:AC73&lt;&gt;""),AC67:AC73),'[5]Opciones Tratamiento'!$I$2:$I$6,'[5]Opciones Tratamiento'!$J$2:$J$6),"")</f>
        <v/>
      </c>
      <c r="AE67" s="26" t="str">
        <f>+AC67</f>
        <v/>
      </c>
      <c r="AF67" s="241" t="str">
        <f>IFERROR(LOOKUP(LOOKUP(2,1/(AG67:AG73&lt;&gt;""),AG67:AG73),'[5]Opciones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4">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6">+CONCATENATE(R69,"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6"/>
        <v xml:space="preserve">  </v>
      </c>
      <c r="V70" s="25" t="str">
        <f t="shared" si="1"/>
        <v/>
      </c>
      <c r="W70" s="62"/>
      <c r="X70" s="62"/>
      <c r="Y70" s="26" t="str">
        <f t="shared" ref="Y70:Y72" si="58">IF(AND(W70="Preventivo",X70="Automático"),"50%",IF(AND(W70="Preventivo",X70="Manual"),"40%",IF(AND(W70="Detectivo",X70="Automático"),"40%",IF(AND(W70="Detectivo",X70="Manual"),"30%",IF(AND(W70="Correctivo",X70="Automático"),"35%",IF(AND(W70="Correctivo",X70="Manual"),"25%",""))))))</f>
        <v/>
      </c>
      <c r="Z70" s="62"/>
      <c r="AA70" s="62"/>
      <c r="AB70" s="62"/>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6"/>
        <v xml:space="preserve">  </v>
      </c>
      <c r="V71" s="25" t="str">
        <f t="shared" si="1"/>
        <v/>
      </c>
      <c r="W71" s="62"/>
      <c r="X71" s="62"/>
      <c r="Y71" s="26" t="str">
        <f t="shared" si="58"/>
        <v/>
      </c>
      <c r="Z71" s="62"/>
      <c r="AA71" s="62"/>
      <c r="AB71" s="62"/>
      <c r="AC71" s="27" t="str">
        <f t="shared" si="57"/>
        <v/>
      </c>
      <c r="AD71" s="263"/>
      <c r="AE71" s="26" t="str">
        <f t="shared" si="59"/>
        <v/>
      </c>
      <c r="AF71" s="263"/>
      <c r="AG71" s="28" t="str">
        <f>IFERROR(IF(AND(V68="Impacto",V69="Impacto",V70="Impacto",V71="Impacto"),(AG70-(+AG70*Y71)),IF(V71="Impacto",(O68-(+O68*Y71)),IF(V71="Probabilidad",AG70,""))),"")</f>
        <v/>
      </c>
      <c r="AH71" s="265"/>
      <c r="AI71" s="267"/>
      <c r="AJ71" s="29"/>
      <c r="AK71" s="64"/>
      <c r="AL71" s="58"/>
      <c r="AM71" s="64"/>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6"/>
        <v xml:space="preserve">  </v>
      </c>
      <c r="V72" s="25" t="str">
        <f t="shared" si="1"/>
        <v/>
      </c>
      <c r="W72" s="62"/>
      <c r="X72" s="62"/>
      <c r="Y72" s="26" t="str">
        <f t="shared" si="58"/>
        <v/>
      </c>
      <c r="Z72" s="62"/>
      <c r="AA72" s="62"/>
      <c r="AB72" s="62"/>
      <c r="AC72" s="27" t="str">
        <f t="shared" si="57"/>
        <v/>
      </c>
      <c r="AD72" s="263"/>
      <c r="AE72" s="26" t="str">
        <f t="shared" si="59"/>
        <v/>
      </c>
      <c r="AF72" s="263"/>
      <c r="AG72" s="28" t="str">
        <f>IFERROR(IF(AND(V68="Impacto",V69="Impacto",V70="Impacto",V72="Impacto"),(AG70-(+AG70*Y72)),IF(V72="Impacto",(O68-(+O68*Y72)),IF(V72="Probabilidad",AG70,""))),"")</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64"/>
      <c r="R73" s="73"/>
      <c r="S73" s="73"/>
      <c r="T73" s="73"/>
      <c r="U73" s="72" t="str">
        <f t="shared" si="56"/>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7"/>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IF(NOT(ISERROR(MATCH(L74,'[5]Tabla Impacto'!$B$221:$B$223,0))),'[5]Tabla Impacto'!$F$223,L74)</f>
        <v>0</v>
      </c>
      <c r="N74" s="235" t="str">
        <f>IF(OR(M74='[5]Tabla Impacto'!$C$11,M74='[5]Tabla Impacto'!$D$11),"Leve",IF(OR(M74='[5]Tabla Impacto'!$C$12,M74='[5]Tabla Impacto'!$D$12),"Menor",IF(OR(M74='[5]Tabla Impacto'!$C$13,M74='[5]Tabla Impacto'!$D$13),"Moderado",IF(OR(M74='[5]Tabla Impacto'!$C$14,M74='[5]Tabla Impacto'!$D$14),"Mayor",IF(OR(M74='[5]Tabla Impacto'!$C$15,M74='[5]Tabla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IFERROR(LOOKUP(LOOKUP(2,1/(AC74:AC80&lt;&gt;""),AC74:AC80),'[5]Opciones Tratamiento'!$I$2:$I$6,'[5]Opciones Tratamiento'!$J$2:$J$6),"")</f>
        <v/>
      </c>
      <c r="AE74" s="26" t="str">
        <f>+AC74</f>
        <v/>
      </c>
      <c r="AF74" s="241" t="str">
        <f>IFERROR(LOOKUP(LOOKUP(2,1/(AG74:AG80&lt;&gt;""),AG74:AG80),'[5]Opciones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1">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64"/>
      <c r="AL75" s="58"/>
      <c r="AM75" s="64"/>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3">+CONCATENATE(R76," ",S76," ",T76)</f>
        <v xml:space="preserve">  </v>
      </c>
      <c r="V76" s="25" t="str">
        <f t="shared" ref="V76:V80" si="64">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3"/>
        <v xml:space="preserve">  </v>
      </c>
      <c r="V77" s="25" t="str">
        <f t="shared" si="64"/>
        <v/>
      </c>
      <c r="W77" s="62"/>
      <c r="X77" s="62"/>
      <c r="Y77" s="26" t="str">
        <f t="shared" ref="Y77:Y79" si="66">IF(AND(W77="Preventivo",X77="Automático"),"50%",IF(AND(W77="Preventivo",X77="Manual"),"40%",IF(AND(W77="Detectivo",X77="Automático"),"40%",IF(AND(W77="Detectivo",X77="Manual"),"30%",IF(AND(W77="Correctivo",X77="Automático"),"35%",IF(AND(W77="Correctivo",X77="Manual"),"25%",""))))))</f>
        <v/>
      </c>
      <c r="Z77" s="62"/>
      <c r="AA77" s="62"/>
      <c r="AB77" s="62"/>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64"/>
      <c r="AL77" s="58"/>
      <c r="AM77" s="64"/>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3"/>
        <v xml:space="preserve">  </v>
      </c>
      <c r="V78" s="25" t="str">
        <f t="shared" si="64"/>
        <v/>
      </c>
      <c r="W78" s="62"/>
      <c r="X78" s="62"/>
      <c r="Y78" s="26" t="str">
        <f t="shared" si="66"/>
        <v/>
      </c>
      <c r="Z78" s="62"/>
      <c r="AA78" s="62"/>
      <c r="AB78" s="62"/>
      <c r="AC78" s="27" t="str">
        <f t="shared" si="65"/>
        <v/>
      </c>
      <c r="AD78" s="263"/>
      <c r="AE78" s="26" t="str">
        <f t="shared" si="67"/>
        <v/>
      </c>
      <c r="AF78" s="263"/>
      <c r="AG78" s="28" t="str">
        <f>IFERROR(IF(AND(V75="Impacto",V76="Impacto",V77="Impacto",V78="Impacto"),(AG77-(+AG77*Y78)),IF(V78="Impacto",(O75-(+O75*Y78)),IF(V78="Probabilidad",AG77,""))),"")</f>
        <v/>
      </c>
      <c r="AH78" s="265"/>
      <c r="AI78" s="267"/>
      <c r="AJ78" s="29"/>
      <c r="AK78" s="64"/>
      <c r="AL78" s="58"/>
      <c r="AM78" s="64"/>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3"/>
        <v xml:space="preserve">  </v>
      </c>
      <c r="V79" s="25" t="str">
        <f t="shared" si="64"/>
        <v/>
      </c>
      <c r="W79" s="62"/>
      <c r="X79" s="62"/>
      <c r="Y79" s="26" t="str">
        <f t="shared" si="66"/>
        <v/>
      </c>
      <c r="Z79" s="62"/>
      <c r="AA79" s="62"/>
      <c r="AB79" s="62"/>
      <c r="AC79" s="27" t="str">
        <f t="shared" si="65"/>
        <v/>
      </c>
      <c r="AD79" s="263"/>
      <c r="AE79" s="26" t="str">
        <f t="shared" si="67"/>
        <v/>
      </c>
      <c r="AF79" s="263"/>
      <c r="AG79" s="28" t="str">
        <f>IFERROR(IF(AND(V75="Impacto",V76="Impacto",V77="Impacto",V79="Impacto"),(AG77-(+AG77*Y79)),IF(V79="Impacto",(O75-(+O75*Y79)),IF(V79="Probabilidad",AG77,""))),"")</f>
        <v/>
      </c>
      <c r="AH79" s="265"/>
      <c r="AI79" s="267"/>
      <c r="AJ79" s="29"/>
      <c r="AK79" s="64"/>
      <c r="AL79" s="58"/>
      <c r="AM79" s="64"/>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6" customHeight="1" thickBot="1" x14ac:dyDescent="0.3">
      <c r="A80" s="246"/>
      <c r="B80" s="289"/>
      <c r="C80" s="248"/>
      <c r="D80" s="250"/>
      <c r="E80" s="250"/>
      <c r="F80" s="250"/>
      <c r="G80" s="252"/>
      <c r="H80" s="250"/>
      <c r="I80" s="254"/>
      <c r="J80" s="260"/>
      <c r="K80" s="270"/>
      <c r="L80" s="272"/>
      <c r="M80" s="272"/>
      <c r="N80" s="260"/>
      <c r="O80" s="270"/>
      <c r="P80" s="262"/>
      <c r="Q80" s="64"/>
      <c r="R80" s="73"/>
      <c r="S80" s="73"/>
      <c r="T80" s="73"/>
      <c r="U80" s="72" t="str">
        <f t="shared" si="63"/>
        <v xml:space="preserve">  </v>
      </c>
      <c r="V80" s="30" t="str">
        <f t="shared" si="64"/>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27" t="str">
        <f t="shared" si="65"/>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sheetData>
  <sheetProtection algorithmName="SHA-512" hashValue="p6Pyve4aQTdcy0yA2ho5yyiXJDhcEXDQtwBpkBW7qw6pj3Pvh9gqpvDLGGITuJQlrtAKtdp2APoO0iAORxONuw==" saltValue="4FlELATxclwYgShojL+HBw==" spinCount="100000" sheet="1" objects="1" scenarios="1"/>
  <mergeCells count="269">
    <mergeCell ref="A39:A45"/>
    <mergeCell ref="AO39:AO45"/>
    <mergeCell ref="B11:B80"/>
    <mergeCell ref="C11:C17"/>
    <mergeCell ref="D11:D17"/>
    <mergeCell ref="E11:E17"/>
    <mergeCell ref="F11:F17"/>
    <mergeCell ref="G11:G17"/>
    <mergeCell ref="H11:H17"/>
    <mergeCell ref="I11:I17"/>
    <mergeCell ref="J11:J17"/>
    <mergeCell ref="K11:K17"/>
    <mergeCell ref="L11:L17"/>
    <mergeCell ref="M11:M17"/>
    <mergeCell ref="N11:N17"/>
    <mergeCell ref="O11:O17"/>
    <mergeCell ref="L39:L45"/>
    <mergeCell ref="M39:M45"/>
    <mergeCell ref="N39:N45"/>
    <mergeCell ref="O39:O45"/>
    <mergeCell ref="P39:P45"/>
    <mergeCell ref="AD39:AD45"/>
    <mergeCell ref="AF39:AF45"/>
    <mergeCell ref="AH39:AH45"/>
    <mergeCell ref="AI11:AI17"/>
    <mergeCell ref="AI39:AI45"/>
    <mergeCell ref="R9:R10"/>
    <mergeCell ref="S9:S10"/>
    <mergeCell ref="T9:T10"/>
    <mergeCell ref="U9:U10"/>
    <mergeCell ref="V9:V10"/>
    <mergeCell ref="W9:AB9"/>
    <mergeCell ref="L9:L10"/>
    <mergeCell ref="M9:M10"/>
    <mergeCell ref="AF32:AF38"/>
    <mergeCell ref="AH32:AH38"/>
    <mergeCell ref="AI32:AI38"/>
    <mergeCell ref="AC9:AC10"/>
    <mergeCell ref="AD9:AD10"/>
    <mergeCell ref="AE9:AE10"/>
    <mergeCell ref="AF9:AF10"/>
    <mergeCell ref="AG9:AG10"/>
    <mergeCell ref="AH9:AH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 ref="AO11:AO17"/>
    <mergeCell ref="AP11:AR17"/>
    <mergeCell ref="A18:A24"/>
    <mergeCell ref="C18:C24"/>
    <mergeCell ref="D18:D24"/>
    <mergeCell ref="E18:E24"/>
    <mergeCell ref="F18:F24"/>
    <mergeCell ref="G18:G24"/>
    <mergeCell ref="H18:H24"/>
    <mergeCell ref="I18:I24"/>
    <mergeCell ref="J18:J24"/>
    <mergeCell ref="K18:K24"/>
    <mergeCell ref="L18:L24"/>
    <mergeCell ref="M18:M24"/>
    <mergeCell ref="N18:N24"/>
    <mergeCell ref="O18:O24"/>
    <mergeCell ref="P18:P24"/>
    <mergeCell ref="AD18:AD24"/>
    <mergeCell ref="AF18:AF24"/>
    <mergeCell ref="A11:A17"/>
    <mergeCell ref="P11:P17"/>
    <mergeCell ref="AD11:AD17"/>
    <mergeCell ref="AF11:AF17"/>
    <mergeCell ref="AH11:AH17"/>
    <mergeCell ref="K25:K31"/>
    <mergeCell ref="L25:L31"/>
    <mergeCell ref="M25:M31"/>
    <mergeCell ref="N25:N31"/>
    <mergeCell ref="O25:O31"/>
    <mergeCell ref="P25:P31"/>
    <mergeCell ref="AD25:AD31"/>
    <mergeCell ref="AF25:AF31"/>
    <mergeCell ref="AH25:AH31"/>
    <mergeCell ref="A25:A31"/>
    <mergeCell ref="C25:C31"/>
    <mergeCell ref="D25:D31"/>
    <mergeCell ref="E25:E31"/>
    <mergeCell ref="F25:F31"/>
    <mergeCell ref="G25:G31"/>
    <mergeCell ref="H25:H31"/>
    <mergeCell ref="I25:I31"/>
    <mergeCell ref="J25:J31"/>
    <mergeCell ref="AO32:AO38"/>
    <mergeCell ref="AP32:AR38"/>
    <mergeCell ref="AH18:AH24"/>
    <mergeCell ref="AI18:AI24"/>
    <mergeCell ref="AO18:AO24"/>
    <mergeCell ref="AP18:AR24"/>
    <mergeCell ref="AI25:AI31"/>
    <mergeCell ref="AO25:AO31"/>
    <mergeCell ref="E39:E45"/>
    <mergeCell ref="F39:F45"/>
    <mergeCell ref="G39:G45"/>
    <mergeCell ref="H39:H45"/>
    <mergeCell ref="I39:I45"/>
    <mergeCell ref="J39:J45"/>
    <mergeCell ref="K39:K45"/>
    <mergeCell ref="AP25:AR31"/>
    <mergeCell ref="K32:K38"/>
    <mergeCell ref="L32:L38"/>
    <mergeCell ref="M32:M38"/>
    <mergeCell ref="N32:N38"/>
    <mergeCell ref="O32:O38"/>
    <mergeCell ref="P32:P38"/>
    <mergeCell ref="AD32:AD38"/>
    <mergeCell ref="AP39:AR45"/>
    <mergeCell ref="A32:A38"/>
    <mergeCell ref="C32:C38"/>
    <mergeCell ref="D32:D38"/>
    <mergeCell ref="E32:E38"/>
    <mergeCell ref="F32:F38"/>
    <mergeCell ref="G32:G38"/>
    <mergeCell ref="H32:H38"/>
    <mergeCell ref="I32:I38"/>
    <mergeCell ref="J32:J38"/>
    <mergeCell ref="A46:A52"/>
    <mergeCell ref="C46:C52"/>
    <mergeCell ref="D46:D52"/>
    <mergeCell ref="E46:E52"/>
    <mergeCell ref="F46:F52"/>
    <mergeCell ref="G46:G52"/>
    <mergeCell ref="H46:H52"/>
    <mergeCell ref="I46:I52"/>
    <mergeCell ref="J46:J52"/>
    <mergeCell ref="K46:K52"/>
    <mergeCell ref="L46:L52"/>
    <mergeCell ref="M46:M52"/>
    <mergeCell ref="N46:N52"/>
    <mergeCell ref="O46:O52"/>
    <mergeCell ref="P46:P52"/>
    <mergeCell ref="AD46:AD52"/>
    <mergeCell ref="AF46:AF52"/>
    <mergeCell ref="AH46:AH52"/>
    <mergeCell ref="AI46:AI52"/>
    <mergeCell ref="AO46:AO52"/>
    <mergeCell ref="AP46:AR52"/>
    <mergeCell ref="C39:C45"/>
    <mergeCell ref="D39:D45"/>
    <mergeCell ref="A53:A59"/>
    <mergeCell ref="C53:C59"/>
    <mergeCell ref="D53:D59"/>
    <mergeCell ref="E53:E59"/>
    <mergeCell ref="F53:F59"/>
    <mergeCell ref="G53:G59"/>
    <mergeCell ref="H53:H59"/>
    <mergeCell ref="I53:I59"/>
    <mergeCell ref="J53:J59"/>
    <mergeCell ref="K53:K59"/>
    <mergeCell ref="L53:L59"/>
    <mergeCell ref="M53:M59"/>
    <mergeCell ref="N53:N59"/>
    <mergeCell ref="O53:O59"/>
    <mergeCell ref="P53:P59"/>
    <mergeCell ref="AD53:AD59"/>
    <mergeCell ref="AF53:AF59"/>
    <mergeCell ref="AH53:AH59"/>
    <mergeCell ref="AI53:AI59"/>
    <mergeCell ref="AO53:AO59"/>
    <mergeCell ref="AP53:AR59"/>
    <mergeCell ref="A60:A66"/>
    <mergeCell ref="C60:C66"/>
    <mergeCell ref="D60:D66"/>
    <mergeCell ref="E60:E66"/>
    <mergeCell ref="F60:F66"/>
    <mergeCell ref="G60:G66"/>
    <mergeCell ref="H60:H66"/>
    <mergeCell ref="I60:I66"/>
    <mergeCell ref="J60:J66"/>
    <mergeCell ref="K60:K66"/>
    <mergeCell ref="L60:L66"/>
    <mergeCell ref="M60:M66"/>
    <mergeCell ref="N60:N66"/>
    <mergeCell ref="O60:O66"/>
    <mergeCell ref="P60:P66"/>
    <mergeCell ref="AD60:AD66"/>
    <mergeCell ref="AF60:AF66"/>
    <mergeCell ref="AH60:AH66"/>
    <mergeCell ref="AI60:AI66"/>
    <mergeCell ref="AO60:AO66"/>
    <mergeCell ref="AP60:AR66"/>
    <mergeCell ref="A67:A73"/>
    <mergeCell ref="C67:C73"/>
    <mergeCell ref="D67:D73"/>
    <mergeCell ref="E67:E73"/>
    <mergeCell ref="F67:F73"/>
    <mergeCell ref="G67:G73"/>
    <mergeCell ref="H67:H73"/>
    <mergeCell ref="I67:I73"/>
    <mergeCell ref="J67:J73"/>
    <mergeCell ref="K67:K73"/>
    <mergeCell ref="L67:L73"/>
    <mergeCell ref="M67:M73"/>
    <mergeCell ref="N67:N73"/>
    <mergeCell ref="O67:O73"/>
    <mergeCell ref="P67:P73"/>
    <mergeCell ref="AD67:AD73"/>
    <mergeCell ref="AF67:AF73"/>
    <mergeCell ref="AH67:AH73"/>
    <mergeCell ref="AI67:AI73"/>
    <mergeCell ref="AO67:AO73"/>
    <mergeCell ref="AP67:AR73"/>
    <mergeCell ref="A74:A80"/>
    <mergeCell ref="C74:C80"/>
    <mergeCell ref="D74:D80"/>
    <mergeCell ref="E74:E80"/>
    <mergeCell ref="F74:F80"/>
    <mergeCell ref="G74:G80"/>
    <mergeCell ref="H74:H80"/>
    <mergeCell ref="I74:I80"/>
    <mergeCell ref="J74:J80"/>
    <mergeCell ref="K74:K80"/>
    <mergeCell ref="L74:L80"/>
    <mergeCell ref="M74:M80"/>
    <mergeCell ref="N74:N80"/>
    <mergeCell ref="O74:O80"/>
    <mergeCell ref="P74:P80"/>
    <mergeCell ref="AD74:AD80"/>
    <mergeCell ref="AF74:AF80"/>
    <mergeCell ref="AH74:AH80"/>
    <mergeCell ref="AI74:AI80"/>
    <mergeCell ref="AO74:AO80"/>
    <mergeCell ref="AP74:AR80"/>
  </mergeCells>
  <conditionalFormatting sqref="J11">
    <cfRule type="cellIs" dxfId="4349" priority="281" operator="equal">
      <formula>"Muy Alta"</formula>
    </cfRule>
    <cfRule type="cellIs" dxfId="4348" priority="282" operator="equal">
      <formula>"Alta"</formula>
    </cfRule>
    <cfRule type="cellIs" dxfId="4347" priority="283" operator="equal">
      <formula>"Media"</formula>
    </cfRule>
    <cfRule type="cellIs" dxfId="4346" priority="284" operator="equal">
      <formula>"Baja"</formula>
    </cfRule>
    <cfRule type="cellIs" dxfId="4345" priority="285" operator="equal">
      <formula>"Muy Baja"</formula>
    </cfRule>
  </conditionalFormatting>
  <conditionalFormatting sqref="J18">
    <cfRule type="cellIs" dxfId="4344" priority="252" operator="equal">
      <formula>"Muy Alta"</formula>
    </cfRule>
    <cfRule type="cellIs" dxfId="4343" priority="253" operator="equal">
      <formula>"Alta"</formula>
    </cfRule>
    <cfRule type="cellIs" dxfId="4342" priority="254" operator="equal">
      <formula>"Media"</formula>
    </cfRule>
    <cfRule type="cellIs" dxfId="4341" priority="255" operator="equal">
      <formula>"Baja"</formula>
    </cfRule>
    <cfRule type="cellIs" dxfId="4340" priority="256" operator="equal">
      <formula>"Muy Baja"</formula>
    </cfRule>
  </conditionalFormatting>
  <conditionalFormatting sqref="J25">
    <cfRule type="cellIs" dxfId="4339" priority="223" operator="equal">
      <formula>"Muy Alta"</formula>
    </cfRule>
    <cfRule type="cellIs" dxfId="4338" priority="224" operator="equal">
      <formula>"Alta"</formula>
    </cfRule>
    <cfRule type="cellIs" dxfId="4337" priority="225" operator="equal">
      <formula>"Media"</formula>
    </cfRule>
    <cfRule type="cellIs" dxfId="4336" priority="226" operator="equal">
      <formula>"Baja"</formula>
    </cfRule>
    <cfRule type="cellIs" dxfId="4335" priority="227" operator="equal">
      <formula>"Muy Baja"</formula>
    </cfRule>
  </conditionalFormatting>
  <conditionalFormatting sqref="J32">
    <cfRule type="cellIs" dxfId="4334" priority="194" operator="equal">
      <formula>"Muy Alta"</formula>
    </cfRule>
    <cfRule type="cellIs" dxfId="4333" priority="195" operator="equal">
      <formula>"Alta"</formula>
    </cfRule>
    <cfRule type="cellIs" dxfId="4332" priority="196" operator="equal">
      <formula>"Media"</formula>
    </cfRule>
    <cfRule type="cellIs" dxfId="4331" priority="197" operator="equal">
      <formula>"Baja"</formula>
    </cfRule>
    <cfRule type="cellIs" dxfId="4330" priority="198" operator="equal">
      <formula>"Muy Baja"</formula>
    </cfRule>
  </conditionalFormatting>
  <conditionalFormatting sqref="J39">
    <cfRule type="cellIs" dxfId="4329" priority="165" operator="equal">
      <formula>"Muy Alta"</formula>
    </cfRule>
    <cfRule type="cellIs" dxfId="4328" priority="166" operator="equal">
      <formula>"Alta"</formula>
    </cfRule>
    <cfRule type="cellIs" dxfId="4327" priority="167" operator="equal">
      <formula>"Media"</formula>
    </cfRule>
    <cfRule type="cellIs" dxfId="4326" priority="168" operator="equal">
      <formula>"Baja"</formula>
    </cfRule>
    <cfRule type="cellIs" dxfId="4325" priority="169" operator="equal">
      <formula>"Muy Baja"</formula>
    </cfRule>
  </conditionalFormatting>
  <conditionalFormatting sqref="J46">
    <cfRule type="cellIs" dxfId="4324" priority="136" operator="equal">
      <formula>"Muy Alta"</formula>
    </cfRule>
    <cfRule type="cellIs" dxfId="4323" priority="137" operator="equal">
      <formula>"Alta"</formula>
    </cfRule>
    <cfRule type="cellIs" dxfId="4322" priority="138" operator="equal">
      <formula>"Media"</formula>
    </cfRule>
    <cfRule type="cellIs" dxfId="4321" priority="139" operator="equal">
      <formula>"Baja"</formula>
    </cfRule>
    <cfRule type="cellIs" dxfId="4320" priority="140" operator="equal">
      <formula>"Muy Baja"</formula>
    </cfRule>
  </conditionalFormatting>
  <conditionalFormatting sqref="J53">
    <cfRule type="cellIs" dxfId="4319" priority="107" operator="equal">
      <formula>"Muy Alta"</formula>
    </cfRule>
    <cfRule type="cellIs" dxfId="4318" priority="108" operator="equal">
      <formula>"Alta"</formula>
    </cfRule>
    <cfRule type="cellIs" dxfId="4317" priority="109" operator="equal">
      <formula>"Media"</formula>
    </cfRule>
    <cfRule type="cellIs" dxfId="4316" priority="110" operator="equal">
      <formula>"Baja"</formula>
    </cfRule>
    <cfRule type="cellIs" dxfId="4315" priority="111" operator="equal">
      <formula>"Muy Baja"</formula>
    </cfRule>
  </conditionalFormatting>
  <conditionalFormatting sqref="J60">
    <cfRule type="cellIs" dxfId="4314" priority="78" operator="equal">
      <formula>"Muy Alta"</formula>
    </cfRule>
    <cfRule type="cellIs" dxfId="4313" priority="79" operator="equal">
      <formula>"Alta"</formula>
    </cfRule>
    <cfRule type="cellIs" dxfId="4312" priority="80" operator="equal">
      <formula>"Media"</formula>
    </cfRule>
    <cfRule type="cellIs" dxfId="4311" priority="81" operator="equal">
      <formula>"Baja"</formula>
    </cfRule>
    <cfRule type="cellIs" dxfId="4310" priority="82" operator="equal">
      <formula>"Muy Baja"</formula>
    </cfRule>
  </conditionalFormatting>
  <conditionalFormatting sqref="M11">
    <cfRule type="containsText" dxfId="4309" priority="262" operator="containsText" text="❌">
      <formula>NOT(ISERROR(SEARCH("❌",M11)))</formula>
    </cfRule>
  </conditionalFormatting>
  <conditionalFormatting sqref="M18">
    <cfRule type="containsText" dxfId="4308" priority="233" operator="containsText" text="❌">
      <formula>NOT(ISERROR(SEARCH("❌",M18)))</formula>
    </cfRule>
  </conditionalFormatting>
  <conditionalFormatting sqref="M25">
    <cfRule type="containsText" dxfId="4307" priority="204" operator="containsText" text="❌">
      <formula>NOT(ISERROR(SEARCH("❌",M25)))</formula>
    </cfRule>
  </conditionalFormatting>
  <conditionalFormatting sqref="M32">
    <cfRule type="containsText" dxfId="4306" priority="175" operator="containsText" text="❌">
      <formula>NOT(ISERROR(SEARCH("❌",M32)))</formula>
    </cfRule>
  </conditionalFormatting>
  <conditionalFormatting sqref="M39">
    <cfRule type="containsText" dxfId="4305" priority="146" operator="containsText" text="❌">
      <formula>NOT(ISERROR(SEARCH("❌",M39)))</formula>
    </cfRule>
  </conditionalFormatting>
  <conditionalFormatting sqref="M46">
    <cfRule type="containsText" dxfId="4304" priority="117" operator="containsText" text="❌">
      <formula>NOT(ISERROR(SEARCH("❌",M46)))</formula>
    </cfRule>
  </conditionalFormatting>
  <conditionalFormatting sqref="M53">
    <cfRule type="containsText" dxfId="4303" priority="88" operator="containsText" text="❌">
      <formula>NOT(ISERROR(SEARCH("❌",M53)))</formula>
    </cfRule>
  </conditionalFormatting>
  <conditionalFormatting sqref="M60">
    <cfRule type="containsText" dxfId="4302" priority="59" operator="containsText" text="❌">
      <formula>NOT(ISERROR(SEARCH("❌",M60)))</formula>
    </cfRule>
  </conditionalFormatting>
  <conditionalFormatting sqref="N11">
    <cfRule type="cellIs" dxfId="4301" priority="286" operator="equal">
      <formula>"Catastrófico"</formula>
    </cfRule>
    <cfRule type="cellIs" dxfId="4300" priority="287" operator="equal">
      <formula>"Mayor"</formula>
    </cfRule>
    <cfRule type="cellIs" dxfId="4299" priority="288" operator="equal">
      <formula>"Moderado"</formula>
    </cfRule>
    <cfRule type="cellIs" dxfId="4298" priority="289" operator="equal">
      <formula>"Menor"</formula>
    </cfRule>
    <cfRule type="cellIs" dxfId="4297" priority="290" operator="equal">
      <formula>"Leve"</formula>
    </cfRule>
  </conditionalFormatting>
  <conditionalFormatting sqref="N18">
    <cfRule type="cellIs" dxfId="4296" priority="257" operator="equal">
      <formula>"Catastrófico"</formula>
    </cfRule>
    <cfRule type="cellIs" dxfId="4295" priority="258" operator="equal">
      <formula>"Mayor"</formula>
    </cfRule>
    <cfRule type="cellIs" dxfId="4294" priority="259" operator="equal">
      <formula>"Moderado"</formula>
    </cfRule>
    <cfRule type="cellIs" dxfId="4293" priority="260" operator="equal">
      <formula>"Menor"</formula>
    </cfRule>
    <cfRule type="cellIs" dxfId="4292" priority="261" operator="equal">
      <formula>"Leve"</formula>
    </cfRule>
  </conditionalFormatting>
  <conditionalFormatting sqref="N25">
    <cfRule type="cellIs" dxfId="4291" priority="228" operator="equal">
      <formula>"Catastrófico"</formula>
    </cfRule>
    <cfRule type="cellIs" dxfId="4290" priority="229" operator="equal">
      <formula>"Mayor"</formula>
    </cfRule>
    <cfRule type="cellIs" dxfId="4289" priority="230" operator="equal">
      <formula>"Moderado"</formula>
    </cfRule>
    <cfRule type="cellIs" dxfId="4288" priority="231" operator="equal">
      <formula>"Menor"</formula>
    </cfRule>
    <cfRule type="cellIs" dxfId="4287" priority="232" operator="equal">
      <formula>"Leve"</formula>
    </cfRule>
  </conditionalFormatting>
  <conditionalFormatting sqref="N32">
    <cfRule type="cellIs" dxfId="4286" priority="199" operator="equal">
      <formula>"Catastrófico"</formula>
    </cfRule>
    <cfRule type="cellIs" dxfId="4285" priority="200" operator="equal">
      <formula>"Mayor"</formula>
    </cfRule>
    <cfRule type="cellIs" dxfId="4284" priority="201" operator="equal">
      <formula>"Moderado"</formula>
    </cfRule>
    <cfRule type="cellIs" dxfId="4283" priority="202" operator="equal">
      <formula>"Menor"</formula>
    </cfRule>
    <cfRule type="cellIs" dxfId="4282" priority="203" operator="equal">
      <formula>"Leve"</formula>
    </cfRule>
  </conditionalFormatting>
  <conditionalFormatting sqref="N39">
    <cfRule type="cellIs" dxfId="4281" priority="170" operator="equal">
      <formula>"Catastrófico"</formula>
    </cfRule>
    <cfRule type="cellIs" dxfId="4280" priority="171" operator="equal">
      <formula>"Mayor"</formula>
    </cfRule>
    <cfRule type="cellIs" dxfId="4279" priority="172" operator="equal">
      <formula>"Moderado"</formula>
    </cfRule>
    <cfRule type="cellIs" dxfId="4278" priority="173" operator="equal">
      <formula>"Menor"</formula>
    </cfRule>
    <cfRule type="cellIs" dxfId="4277" priority="174" operator="equal">
      <formula>"Leve"</formula>
    </cfRule>
  </conditionalFormatting>
  <conditionalFormatting sqref="N46">
    <cfRule type="cellIs" dxfId="4276" priority="141" operator="equal">
      <formula>"Catastrófico"</formula>
    </cfRule>
    <cfRule type="cellIs" dxfId="4275" priority="142" operator="equal">
      <formula>"Mayor"</formula>
    </cfRule>
    <cfRule type="cellIs" dxfId="4274" priority="143" operator="equal">
      <formula>"Moderado"</formula>
    </cfRule>
    <cfRule type="cellIs" dxfId="4273" priority="144" operator="equal">
      <formula>"Menor"</formula>
    </cfRule>
    <cfRule type="cellIs" dxfId="4272" priority="145" operator="equal">
      <formula>"Leve"</formula>
    </cfRule>
  </conditionalFormatting>
  <conditionalFormatting sqref="N53">
    <cfRule type="cellIs" dxfId="4271" priority="112" operator="equal">
      <formula>"Catastrófico"</formula>
    </cfRule>
    <cfRule type="cellIs" dxfId="4270" priority="113" operator="equal">
      <formula>"Mayor"</formula>
    </cfRule>
    <cfRule type="cellIs" dxfId="4269" priority="114" operator="equal">
      <formula>"Moderado"</formula>
    </cfRule>
    <cfRule type="cellIs" dxfId="4268" priority="115" operator="equal">
      <formula>"Menor"</formula>
    </cfRule>
    <cfRule type="cellIs" dxfId="4267" priority="116" operator="equal">
      <formula>"Leve"</formula>
    </cfRule>
  </conditionalFormatting>
  <conditionalFormatting sqref="N60">
    <cfRule type="cellIs" dxfId="4266" priority="83" operator="equal">
      <formula>"Catastrófico"</formula>
    </cfRule>
    <cfRule type="cellIs" dxfId="4265" priority="84" operator="equal">
      <formula>"Mayor"</formula>
    </cfRule>
    <cfRule type="cellIs" dxfId="4264" priority="85" operator="equal">
      <formula>"Moderado"</formula>
    </cfRule>
    <cfRule type="cellIs" dxfId="4263" priority="86" operator="equal">
      <formula>"Menor"</formula>
    </cfRule>
    <cfRule type="cellIs" dxfId="4262" priority="87" operator="equal">
      <formula>"Leve"</formula>
    </cfRule>
  </conditionalFormatting>
  <conditionalFormatting sqref="P11">
    <cfRule type="cellIs" dxfId="4261" priority="277" operator="equal">
      <formula>"Extremo"</formula>
    </cfRule>
    <cfRule type="cellIs" dxfId="4260" priority="278" operator="equal">
      <formula>"Alto"</formula>
    </cfRule>
    <cfRule type="cellIs" dxfId="4259" priority="279" operator="equal">
      <formula>"Moderado"</formula>
    </cfRule>
    <cfRule type="cellIs" dxfId="4258" priority="280" operator="equal">
      <formula>"Bajo"</formula>
    </cfRule>
  </conditionalFormatting>
  <conditionalFormatting sqref="P18">
    <cfRule type="cellIs" dxfId="4257" priority="248" operator="equal">
      <formula>"Extremo"</formula>
    </cfRule>
    <cfRule type="cellIs" dxfId="4256" priority="249" operator="equal">
      <formula>"Alto"</formula>
    </cfRule>
    <cfRule type="cellIs" dxfId="4255" priority="250" operator="equal">
      <formula>"Moderado"</formula>
    </cfRule>
    <cfRule type="cellIs" dxfId="4254" priority="251" operator="equal">
      <formula>"Bajo"</formula>
    </cfRule>
  </conditionalFormatting>
  <conditionalFormatting sqref="P25">
    <cfRule type="cellIs" dxfId="4253" priority="219" operator="equal">
      <formula>"Extremo"</formula>
    </cfRule>
    <cfRule type="cellIs" dxfId="4252" priority="220" operator="equal">
      <formula>"Alto"</formula>
    </cfRule>
    <cfRule type="cellIs" dxfId="4251" priority="221" operator="equal">
      <formula>"Moderado"</formula>
    </cfRule>
    <cfRule type="cellIs" dxfId="4250" priority="222" operator="equal">
      <formula>"Bajo"</formula>
    </cfRule>
  </conditionalFormatting>
  <conditionalFormatting sqref="P32">
    <cfRule type="cellIs" dxfId="4249" priority="190" operator="equal">
      <formula>"Extremo"</formula>
    </cfRule>
    <cfRule type="cellIs" dxfId="4248" priority="191" operator="equal">
      <formula>"Alto"</formula>
    </cfRule>
    <cfRule type="cellIs" dxfId="4247" priority="192" operator="equal">
      <formula>"Moderado"</formula>
    </cfRule>
    <cfRule type="cellIs" dxfId="4246" priority="193" operator="equal">
      <formula>"Bajo"</formula>
    </cfRule>
  </conditionalFormatting>
  <conditionalFormatting sqref="P39">
    <cfRule type="cellIs" dxfId="4245" priority="161" operator="equal">
      <formula>"Extremo"</formula>
    </cfRule>
    <cfRule type="cellIs" dxfId="4244" priority="162" operator="equal">
      <formula>"Alto"</formula>
    </cfRule>
    <cfRule type="cellIs" dxfId="4243" priority="163" operator="equal">
      <formula>"Moderado"</formula>
    </cfRule>
    <cfRule type="cellIs" dxfId="4242" priority="164" operator="equal">
      <formula>"Bajo"</formula>
    </cfRule>
  </conditionalFormatting>
  <conditionalFormatting sqref="P46">
    <cfRule type="cellIs" dxfId="4241" priority="132" operator="equal">
      <formula>"Extremo"</formula>
    </cfRule>
    <cfRule type="cellIs" dxfId="4240" priority="133" operator="equal">
      <formula>"Alto"</formula>
    </cfRule>
    <cfRule type="cellIs" dxfId="4239" priority="134" operator="equal">
      <formula>"Moderado"</formula>
    </cfRule>
    <cfRule type="cellIs" dxfId="4238" priority="135" operator="equal">
      <formula>"Bajo"</formula>
    </cfRule>
  </conditionalFormatting>
  <conditionalFormatting sqref="P53">
    <cfRule type="cellIs" dxfId="4237" priority="103" operator="equal">
      <formula>"Extremo"</formula>
    </cfRule>
    <cfRule type="cellIs" dxfId="4236" priority="104" operator="equal">
      <formula>"Alto"</formula>
    </cfRule>
    <cfRule type="cellIs" dxfId="4235" priority="105" operator="equal">
      <formula>"Moderado"</formula>
    </cfRule>
    <cfRule type="cellIs" dxfId="4234" priority="106" operator="equal">
      <formula>"Bajo"</formula>
    </cfRule>
  </conditionalFormatting>
  <conditionalFormatting sqref="P60">
    <cfRule type="cellIs" dxfId="4233" priority="74" operator="equal">
      <formula>"Extremo"</formula>
    </cfRule>
    <cfRule type="cellIs" dxfId="4232" priority="75" operator="equal">
      <formula>"Alto"</formula>
    </cfRule>
    <cfRule type="cellIs" dxfId="4231" priority="76" operator="equal">
      <formula>"Moderado"</formula>
    </cfRule>
    <cfRule type="cellIs" dxfId="4230" priority="77" operator="equal">
      <formula>"Bajo"</formula>
    </cfRule>
  </conditionalFormatting>
  <conditionalFormatting sqref="AD11">
    <cfRule type="cellIs" dxfId="4229" priority="272" operator="equal">
      <formula>"Muy Alta"</formula>
    </cfRule>
    <cfRule type="cellIs" dxfId="4228" priority="273" operator="equal">
      <formula>"Alta"</formula>
    </cfRule>
    <cfRule type="cellIs" dxfId="4227" priority="274" operator="equal">
      <formula>"Media"</formula>
    </cfRule>
    <cfRule type="cellIs" dxfId="4226" priority="275" operator="equal">
      <formula>"Baja"</formula>
    </cfRule>
    <cfRule type="cellIs" dxfId="4225" priority="276" operator="equal">
      <formula>"Muy Baja"</formula>
    </cfRule>
  </conditionalFormatting>
  <conditionalFormatting sqref="AD18">
    <cfRule type="cellIs" dxfId="4224" priority="243" operator="equal">
      <formula>"Muy Alta"</formula>
    </cfRule>
    <cfRule type="cellIs" dxfId="4223" priority="244" operator="equal">
      <formula>"Alta"</formula>
    </cfRule>
    <cfRule type="cellIs" dxfId="4222" priority="245" operator="equal">
      <formula>"Media"</formula>
    </cfRule>
    <cfRule type="cellIs" dxfId="4221" priority="246" operator="equal">
      <formula>"Baja"</formula>
    </cfRule>
    <cfRule type="cellIs" dxfId="4220" priority="247" operator="equal">
      <formula>"Muy Baja"</formula>
    </cfRule>
  </conditionalFormatting>
  <conditionalFormatting sqref="AD25">
    <cfRule type="cellIs" dxfId="4219" priority="214" operator="equal">
      <formula>"Muy Alta"</formula>
    </cfRule>
    <cfRule type="cellIs" dxfId="4218" priority="215" operator="equal">
      <formula>"Alta"</formula>
    </cfRule>
    <cfRule type="cellIs" dxfId="4217" priority="216" operator="equal">
      <formula>"Media"</formula>
    </cfRule>
    <cfRule type="cellIs" dxfId="4216" priority="217" operator="equal">
      <formula>"Baja"</formula>
    </cfRule>
    <cfRule type="cellIs" dxfId="4215" priority="218" operator="equal">
      <formula>"Muy Baja"</formula>
    </cfRule>
  </conditionalFormatting>
  <conditionalFormatting sqref="AD32">
    <cfRule type="cellIs" dxfId="4214" priority="185" operator="equal">
      <formula>"Muy Alta"</formula>
    </cfRule>
    <cfRule type="cellIs" dxfId="4213" priority="186" operator="equal">
      <formula>"Alta"</formula>
    </cfRule>
    <cfRule type="cellIs" dxfId="4212" priority="187" operator="equal">
      <formula>"Media"</formula>
    </cfRule>
    <cfRule type="cellIs" dxfId="4211" priority="188" operator="equal">
      <formula>"Baja"</formula>
    </cfRule>
    <cfRule type="cellIs" dxfId="4210" priority="189" operator="equal">
      <formula>"Muy Baja"</formula>
    </cfRule>
  </conditionalFormatting>
  <conditionalFormatting sqref="AD39">
    <cfRule type="cellIs" dxfId="4209" priority="156" operator="equal">
      <formula>"Muy Alta"</formula>
    </cfRule>
    <cfRule type="cellIs" dxfId="4208" priority="157" operator="equal">
      <formula>"Alta"</formula>
    </cfRule>
    <cfRule type="cellIs" dxfId="4207" priority="158" operator="equal">
      <formula>"Media"</formula>
    </cfRule>
    <cfRule type="cellIs" dxfId="4206" priority="159" operator="equal">
      <formula>"Baja"</formula>
    </cfRule>
    <cfRule type="cellIs" dxfId="4205" priority="160" operator="equal">
      <formula>"Muy Baja"</formula>
    </cfRule>
  </conditionalFormatting>
  <conditionalFormatting sqref="AD46">
    <cfRule type="cellIs" dxfId="4204" priority="127" operator="equal">
      <formula>"Muy Alta"</formula>
    </cfRule>
    <cfRule type="cellIs" dxfId="4203" priority="128" operator="equal">
      <formula>"Alta"</formula>
    </cfRule>
    <cfRule type="cellIs" dxfId="4202" priority="129" operator="equal">
      <formula>"Media"</formula>
    </cfRule>
    <cfRule type="cellIs" dxfId="4201" priority="130" operator="equal">
      <formula>"Baja"</formula>
    </cfRule>
    <cfRule type="cellIs" dxfId="4200" priority="131" operator="equal">
      <formula>"Muy Baja"</formula>
    </cfRule>
  </conditionalFormatting>
  <conditionalFormatting sqref="AD53">
    <cfRule type="cellIs" dxfId="4199" priority="98" operator="equal">
      <formula>"Muy Alta"</formula>
    </cfRule>
    <cfRule type="cellIs" dxfId="4198" priority="99" operator="equal">
      <formula>"Alta"</formula>
    </cfRule>
    <cfRule type="cellIs" dxfId="4197" priority="100" operator="equal">
      <formula>"Media"</formula>
    </cfRule>
    <cfRule type="cellIs" dxfId="4196" priority="101" operator="equal">
      <formula>"Baja"</formula>
    </cfRule>
    <cfRule type="cellIs" dxfId="4195" priority="102" operator="equal">
      <formula>"Muy Baja"</formula>
    </cfRule>
  </conditionalFormatting>
  <conditionalFormatting sqref="AD60">
    <cfRule type="cellIs" dxfId="4194" priority="69" operator="equal">
      <formula>"Muy Alta"</formula>
    </cfRule>
    <cfRule type="cellIs" dxfId="4193" priority="70" operator="equal">
      <formula>"Alta"</formula>
    </cfRule>
    <cfRule type="cellIs" dxfId="4192" priority="71" operator="equal">
      <formula>"Media"</formula>
    </cfRule>
    <cfRule type="cellIs" dxfId="4191" priority="72" operator="equal">
      <formula>"Baja"</formula>
    </cfRule>
    <cfRule type="cellIs" dxfId="4190" priority="73" operator="equal">
      <formula>"Muy Baja"</formula>
    </cfRule>
  </conditionalFormatting>
  <conditionalFormatting sqref="AF11">
    <cfRule type="cellIs" dxfId="4189" priority="267" operator="equal">
      <formula>"Catastrófico"</formula>
    </cfRule>
    <cfRule type="cellIs" dxfId="4188" priority="268" operator="equal">
      <formula>"Mayor"</formula>
    </cfRule>
    <cfRule type="cellIs" dxfId="4187" priority="269" operator="equal">
      <formula>"Moderado"</formula>
    </cfRule>
    <cfRule type="cellIs" dxfId="4186" priority="270" operator="equal">
      <formula>"Menor"</formula>
    </cfRule>
    <cfRule type="cellIs" dxfId="4185" priority="271" operator="equal">
      <formula>"Leve"</formula>
    </cfRule>
  </conditionalFormatting>
  <conditionalFormatting sqref="AF18">
    <cfRule type="cellIs" dxfId="4184" priority="238" operator="equal">
      <formula>"Catastrófico"</formula>
    </cfRule>
    <cfRule type="cellIs" dxfId="4183" priority="239" operator="equal">
      <formula>"Mayor"</formula>
    </cfRule>
    <cfRule type="cellIs" dxfId="4182" priority="240" operator="equal">
      <formula>"Moderado"</formula>
    </cfRule>
    <cfRule type="cellIs" dxfId="4181" priority="241" operator="equal">
      <formula>"Menor"</formula>
    </cfRule>
    <cfRule type="cellIs" dxfId="4180" priority="242" operator="equal">
      <formula>"Leve"</formula>
    </cfRule>
  </conditionalFormatting>
  <conditionalFormatting sqref="AF25">
    <cfRule type="cellIs" dxfId="4179" priority="209" operator="equal">
      <formula>"Catastrófico"</formula>
    </cfRule>
    <cfRule type="cellIs" dxfId="4178" priority="210" operator="equal">
      <formula>"Mayor"</formula>
    </cfRule>
    <cfRule type="cellIs" dxfId="4177" priority="211" operator="equal">
      <formula>"Moderado"</formula>
    </cfRule>
    <cfRule type="cellIs" dxfId="4176" priority="212" operator="equal">
      <formula>"Menor"</formula>
    </cfRule>
    <cfRule type="cellIs" dxfId="4175" priority="213" operator="equal">
      <formula>"Leve"</formula>
    </cfRule>
  </conditionalFormatting>
  <conditionalFormatting sqref="AF32">
    <cfRule type="cellIs" dxfId="4174" priority="180" operator="equal">
      <formula>"Catastrófico"</formula>
    </cfRule>
    <cfRule type="cellIs" dxfId="4173" priority="181" operator="equal">
      <formula>"Mayor"</formula>
    </cfRule>
    <cfRule type="cellIs" dxfId="4172" priority="182" operator="equal">
      <formula>"Moderado"</formula>
    </cfRule>
    <cfRule type="cellIs" dxfId="4171" priority="183" operator="equal">
      <formula>"Menor"</formula>
    </cfRule>
    <cfRule type="cellIs" dxfId="4170" priority="184" operator="equal">
      <formula>"Leve"</formula>
    </cfRule>
  </conditionalFormatting>
  <conditionalFormatting sqref="AF39">
    <cfRule type="cellIs" dxfId="4169" priority="151" operator="equal">
      <formula>"Catastrófico"</formula>
    </cfRule>
    <cfRule type="cellIs" dxfId="4168" priority="152" operator="equal">
      <formula>"Mayor"</formula>
    </cfRule>
    <cfRule type="cellIs" dxfId="4167" priority="153" operator="equal">
      <formula>"Moderado"</formula>
    </cfRule>
    <cfRule type="cellIs" dxfId="4166" priority="154" operator="equal">
      <formula>"Menor"</formula>
    </cfRule>
    <cfRule type="cellIs" dxfId="4165" priority="155" operator="equal">
      <formula>"Leve"</formula>
    </cfRule>
  </conditionalFormatting>
  <conditionalFormatting sqref="AF46">
    <cfRule type="cellIs" dxfId="4164" priority="122" operator="equal">
      <formula>"Catastrófico"</formula>
    </cfRule>
    <cfRule type="cellIs" dxfId="4163" priority="123" operator="equal">
      <formula>"Mayor"</formula>
    </cfRule>
    <cfRule type="cellIs" dxfId="4162" priority="124" operator="equal">
      <formula>"Moderado"</formula>
    </cfRule>
    <cfRule type="cellIs" dxfId="4161" priority="125" operator="equal">
      <formula>"Menor"</formula>
    </cfRule>
    <cfRule type="cellIs" dxfId="4160" priority="126" operator="equal">
      <formula>"Leve"</formula>
    </cfRule>
  </conditionalFormatting>
  <conditionalFormatting sqref="AF53">
    <cfRule type="cellIs" dxfId="4159" priority="93" operator="equal">
      <formula>"Catastrófico"</formula>
    </cfRule>
    <cfRule type="cellIs" dxfId="4158" priority="94" operator="equal">
      <formula>"Mayor"</formula>
    </cfRule>
    <cfRule type="cellIs" dxfId="4157" priority="95" operator="equal">
      <formula>"Moderado"</formula>
    </cfRule>
    <cfRule type="cellIs" dxfId="4156" priority="96" operator="equal">
      <formula>"Menor"</formula>
    </cfRule>
    <cfRule type="cellIs" dxfId="4155" priority="97" operator="equal">
      <formula>"Leve"</formula>
    </cfRule>
  </conditionalFormatting>
  <conditionalFormatting sqref="AF60">
    <cfRule type="cellIs" dxfId="4154" priority="64" operator="equal">
      <formula>"Catastrófico"</formula>
    </cfRule>
    <cfRule type="cellIs" dxfId="4153" priority="65" operator="equal">
      <formula>"Mayor"</formula>
    </cfRule>
    <cfRule type="cellIs" dxfId="4152" priority="66" operator="equal">
      <formula>"Moderado"</formula>
    </cfRule>
    <cfRule type="cellIs" dxfId="4151" priority="67" operator="equal">
      <formula>"Menor"</formula>
    </cfRule>
    <cfRule type="cellIs" dxfId="4150" priority="68" operator="equal">
      <formula>"Leve"</formula>
    </cfRule>
  </conditionalFormatting>
  <conditionalFormatting sqref="AH11">
    <cfRule type="cellIs" dxfId="4149" priority="263" operator="equal">
      <formula>"Extremo"</formula>
    </cfRule>
    <cfRule type="cellIs" dxfId="4148" priority="264" operator="equal">
      <formula>"Alto"</formula>
    </cfRule>
    <cfRule type="cellIs" dxfId="4147" priority="265" operator="equal">
      <formula>"Moderado"</formula>
    </cfRule>
    <cfRule type="cellIs" dxfId="4146" priority="266" operator="equal">
      <formula>"Bajo"</formula>
    </cfRule>
  </conditionalFormatting>
  <conditionalFormatting sqref="AH18">
    <cfRule type="cellIs" dxfId="4145" priority="234" operator="equal">
      <formula>"Extremo"</formula>
    </cfRule>
    <cfRule type="cellIs" dxfId="4144" priority="235" operator="equal">
      <formula>"Alto"</formula>
    </cfRule>
    <cfRule type="cellIs" dxfId="4143" priority="236" operator="equal">
      <formula>"Moderado"</formula>
    </cfRule>
    <cfRule type="cellIs" dxfId="4142" priority="237" operator="equal">
      <formula>"Bajo"</formula>
    </cfRule>
  </conditionalFormatting>
  <conditionalFormatting sqref="AH25">
    <cfRule type="cellIs" dxfId="4141" priority="205" operator="equal">
      <formula>"Extremo"</formula>
    </cfRule>
    <cfRule type="cellIs" dxfId="4140" priority="206" operator="equal">
      <formula>"Alto"</formula>
    </cfRule>
    <cfRule type="cellIs" dxfId="4139" priority="207" operator="equal">
      <formula>"Moderado"</formula>
    </cfRule>
    <cfRule type="cellIs" dxfId="4138" priority="208" operator="equal">
      <formula>"Bajo"</formula>
    </cfRule>
  </conditionalFormatting>
  <conditionalFormatting sqref="AH32">
    <cfRule type="cellIs" dxfId="4137" priority="176" operator="equal">
      <formula>"Extremo"</formula>
    </cfRule>
    <cfRule type="cellIs" dxfId="4136" priority="177" operator="equal">
      <formula>"Alto"</formula>
    </cfRule>
    <cfRule type="cellIs" dxfId="4135" priority="178" operator="equal">
      <formula>"Moderado"</formula>
    </cfRule>
    <cfRule type="cellIs" dxfId="4134" priority="179" operator="equal">
      <formula>"Bajo"</formula>
    </cfRule>
  </conditionalFormatting>
  <conditionalFormatting sqref="AH39">
    <cfRule type="cellIs" dxfId="4133" priority="147" operator="equal">
      <formula>"Extremo"</formula>
    </cfRule>
    <cfRule type="cellIs" dxfId="4132" priority="148" operator="equal">
      <formula>"Alto"</formula>
    </cfRule>
    <cfRule type="cellIs" dxfId="4131" priority="149" operator="equal">
      <formula>"Moderado"</formula>
    </cfRule>
    <cfRule type="cellIs" dxfId="4130" priority="150" operator="equal">
      <formula>"Bajo"</formula>
    </cfRule>
  </conditionalFormatting>
  <conditionalFormatting sqref="AH46">
    <cfRule type="cellIs" dxfId="4129" priority="118" operator="equal">
      <formula>"Extremo"</formula>
    </cfRule>
    <cfRule type="cellIs" dxfId="4128" priority="119" operator="equal">
      <formula>"Alto"</formula>
    </cfRule>
    <cfRule type="cellIs" dxfId="4127" priority="120" operator="equal">
      <formula>"Moderado"</formula>
    </cfRule>
    <cfRule type="cellIs" dxfId="4126" priority="121" operator="equal">
      <formula>"Bajo"</formula>
    </cfRule>
  </conditionalFormatting>
  <conditionalFormatting sqref="AH53">
    <cfRule type="cellIs" dxfId="4125" priority="89" operator="equal">
      <formula>"Extremo"</formula>
    </cfRule>
    <cfRule type="cellIs" dxfId="4124" priority="90" operator="equal">
      <formula>"Alto"</formula>
    </cfRule>
    <cfRule type="cellIs" dxfId="4123" priority="91" operator="equal">
      <formula>"Moderado"</formula>
    </cfRule>
    <cfRule type="cellIs" dxfId="4122" priority="92" operator="equal">
      <formula>"Bajo"</formula>
    </cfRule>
  </conditionalFormatting>
  <conditionalFormatting sqref="AH60">
    <cfRule type="cellIs" dxfId="4121" priority="60" operator="equal">
      <formula>"Extremo"</formula>
    </cfRule>
    <cfRule type="cellIs" dxfId="4120" priority="61" operator="equal">
      <formula>"Alto"</formula>
    </cfRule>
    <cfRule type="cellIs" dxfId="4119" priority="62" operator="equal">
      <formula>"Moderado"</formula>
    </cfRule>
    <cfRule type="cellIs" dxfId="4118" priority="63" operator="equal">
      <formula>"Bajo"</formula>
    </cfRule>
  </conditionalFormatting>
  <conditionalFormatting sqref="J67">
    <cfRule type="cellIs" dxfId="4117" priority="49" operator="equal">
      <formula>"Muy Alta"</formula>
    </cfRule>
    <cfRule type="cellIs" dxfId="4116" priority="50" operator="equal">
      <formula>"Alta"</formula>
    </cfRule>
    <cfRule type="cellIs" dxfId="4115" priority="51" operator="equal">
      <formula>"Media"</formula>
    </cfRule>
    <cfRule type="cellIs" dxfId="4114" priority="52" operator="equal">
      <formula>"Baja"</formula>
    </cfRule>
    <cfRule type="cellIs" dxfId="4113" priority="53" operator="equal">
      <formula>"Muy Baja"</formula>
    </cfRule>
  </conditionalFormatting>
  <conditionalFormatting sqref="M67">
    <cfRule type="containsText" dxfId="4112" priority="30" operator="containsText" text="❌">
      <formula>NOT(ISERROR(SEARCH("❌",M67)))</formula>
    </cfRule>
  </conditionalFormatting>
  <conditionalFormatting sqref="N67">
    <cfRule type="cellIs" dxfId="4111" priority="54" operator="equal">
      <formula>"Catastrófico"</formula>
    </cfRule>
    <cfRule type="cellIs" dxfId="4110" priority="55" operator="equal">
      <formula>"Mayor"</formula>
    </cfRule>
    <cfRule type="cellIs" dxfId="4109" priority="56" operator="equal">
      <formula>"Moderado"</formula>
    </cfRule>
    <cfRule type="cellIs" dxfId="4108" priority="57" operator="equal">
      <formula>"Menor"</formula>
    </cfRule>
    <cfRule type="cellIs" dxfId="4107" priority="58" operator="equal">
      <formula>"Leve"</formula>
    </cfRule>
  </conditionalFormatting>
  <conditionalFormatting sqref="P67">
    <cfRule type="cellIs" dxfId="4106" priority="45" operator="equal">
      <formula>"Extremo"</formula>
    </cfRule>
    <cfRule type="cellIs" dxfId="4105" priority="46" operator="equal">
      <formula>"Alto"</formula>
    </cfRule>
    <cfRule type="cellIs" dxfId="4104" priority="47" operator="equal">
      <formula>"Moderado"</formula>
    </cfRule>
    <cfRule type="cellIs" dxfId="4103" priority="48" operator="equal">
      <formula>"Bajo"</formula>
    </cfRule>
  </conditionalFormatting>
  <conditionalFormatting sqref="AD67">
    <cfRule type="cellIs" dxfId="4102" priority="40" operator="equal">
      <formula>"Muy Alta"</formula>
    </cfRule>
    <cfRule type="cellIs" dxfId="4101" priority="41" operator="equal">
      <formula>"Alta"</formula>
    </cfRule>
    <cfRule type="cellIs" dxfId="4100" priority="42" operator="equal">
      <formula>"Media"</formula>
    </cfRule>
    <cfRule type="cellIs" dxfId="4099" priority="43" operator="equal">
      <formula>"Baja"</formula>
    </cfRule>
    <cfRule type="cellIs" dxfId="4098" priority="44" operator="equal">
      <formula>"Muy Baja"</formula>
    </cfRule>
  </conditionalFormatting>
  <conditionalFormatting sqref="AF67">
    <cfRule type="cellIs" dxfId="4097" priority="35" operator="equal">
      <formula>"Catastrófico"</formula>
    </cfRule>
    <cfRule type="cellIs" dxfId="4096" priority="36" operator="equal">
      <formula>"Mayor"</formula>
    </cfRule>
    <cfRule type="cellIs" dxfId="4095" priority="37" operator="equal">
      <formula>"Moderado"</formula>
    </cfRule>
    <cfRule type="cellIs" dxfId="4094" priority="38" operator="equal">
      <formula>"Menor"</formula>
    </cfRule>
    <cfRule type="cellIs" dxfId="4093" priority="39" operator="equal">
      <formula>"Leve"</formula>
    </cfRule>
  </conditionalFormatting>
  <conditionalFormatting sqref="AH67">
    <cfRule type="cellIs" dxfId="4092" priority="31" operator="equal">
      <formula>"Extremo"</formula>
    </cfRule>
    <cfRule type="cellIs" dxfId="4091" priority="32" operator="equal">
      <formula>"Alto"</formula>
    </cfRule>
    <cfRule type="cellIs" dxfId="4090" priority="33" operator="equal">
      <formula>"Moderado"</formula>
    </cfRule>
    <cfRule type="cellIs" dxfId="4089" priority="34" operator="equal">
      <formula>"Bajo"</formula>
    </cfRule>
  </conditionalFormatting>
  <conditionalFormatting sqref="J74">
    <cfRule type="cellIs" dxfId="4088" priority="20" operator="equal">
      <formula>"Muy Alta"</formula>
    </cfRule>
    <cfRule type="cellIs" dxfId="4087" priority="21" operator="equal">
      <formula>"Alta"</formula>
    </cfRule>
    <cfRule type="cellIs" dxfId="4086" priority="22" operator="equal">
      <formula>"Media"</formula>
    </cfRule>
    <cfRule type="cellIs" dxfId="4085" priority="23" operator="equal">
      <formula>"Baja"</formula>
    </cfRule>
    <cfRule type="cellIs" dxfId="4084" priority="24" operator="equal">
      <formula>"Muy Baja"</formula>
    </cfRule>
  </conditionalFormatting>
  <conditionalFormatting sqref="M74">
    <cfRule type="containsText" dxfId="4083" priority="1" operator="containsText" text="❌">
      <formula>NOT(ISERROR(SEARCH("❌",M74)))</formula>
    </cfRule>
  </conditionalFormatting>
  <conditionalFormatting sqref="N74">
    <cfRule type="cellIs" dxfId="4082" priority="25" operator="equal">
      <formula>"Catastrófico"</formula>
    </cfRule>
    <cfRule type="cellIs" dxfId="4081" priority="26" operator="equal">
      <formula>"Mayor"</formula>
    </cfRule>
    <cfRule type="cellIs" dxfId="4080" priority="27" operator="equal">
      <formula>"Moderado"</formula>
    </cfRule>
    <cfRule type="cellIs" dxfId="4079" priority="28" operator="equal">
      <formula>"Menor"</formula>
    </cfRule>
    <cfRule type="cellIs" dxfId="4078" priority="29" operator="equal">
      <formula>"Leve"</formula>
    </cfRule>
  </conditionalFormatting>
  <conditionalFormatting sqref="P74">
    <cfRule type="cellIs" dxfId="4077" priority="16" operator="equal">
      <formula>"Extremo"</formula>
    </cfRule>
    <cfRule type="cellIs" dxfId="4076" priority="17" operator="equal">
      <formula>"Alto"</formula>
    </cfRule>
    <cfRule type="cellIs" dxfId="4075" priority="18" operator="equal">
      <formula>"Moderado"</formula>
    </cfRule>
    <cfRule type="cellIs" dxfId="4074" priority="19" operator="equal">
      <formula>"Bajo"</formula>
    </cfRule>
  </conditionalFormatting>
  <conditionalFormatting sqref="AD74">
    <cfRule type="cellIs" dxfId="4073" priority="11" operator="equal">
      <formula>"Muy Alta"</formula>
    </cfRule>
    <cfRule type="cellIs" dxfId="4072" priority="12" operator="equal">
      <formula>"Alta"</formula>
    </cfRule>
    <cfRule type="cellIs" dxfId="4071" priority="13" operator="equal">
      <formula>"Media"</formula>
    </cfRule>
    <cfRule type="cellIs" dxfId="4070" priority="14" operator="equal">
      <formula>"Baja"</formula>
    </cfRule>
    <cfRule type="cellIs" dxfId="4069" priority="15" operator="equal">
      <formula>"Muy Baja"</formula>
    </cfRule>
  </conditionalFormatting>
  <conditionalFormatting sqref="AF74">
    <cfRule type="cellIs" dxfId="4068" priority="6" operator="equal">
      <formula>"Catastrófico"</formula>
    </cfRule>
    <cfRule type="cellIs" dxfId="4067" priority="7" operator="equal">
      <formula>"Mayor"</formula>
    </cfRule>
    <cfRule type="cellIs" dxfId="4066" priority="8" operator="equal">
      <formula>"Moderado"</formula>
    </cfRule>
    <cfRule type="cellIs" dxfId="4065" priority="9" operator="equal">
      <formula>"Menor"</formula>
    </cfRule>
    <cfRule type="cellIs" dxfId="4064" priority="10" operator="equal">
      <formula>"Leve"</formula>
    </cfRule>
  </conditionalFormatting>
  <conditionalFormatting sqref="AH74">
    <cfRule type="cellIs" dxfId="4063" priority="2" operator="equal">
      <formula>"Extremo"</formula>
    </cfRule>
    <cfRule type="cellIs" dxfId="4062" priority="3" operator="equal">
      <formula>"Alto"</formula>
    </cfRule>
    <cfRule type="cellIs" dxfId="4061" priority="4" operator="equal">
      <formula>"Moderado"</formula>
    </cfRule>
    <cfRule type="cellIs" dxfId="4060" priority="5" operator="equal">
      <formula>"Bajo"</formula>
    </cfRule>
  </conditionalFormatting>
  <dataValidations count="2">
    <dataValidation type="list" allowBlank="1" showInputMessage="1" showErrorMessage="1" sqref="W18:W20 W25:W28 W32:W34 Z18:AB20 Z25:AB28 Z32:AB34" xr:uid="{35218BFA-E36F-4443-9F73-739BFDAE98AF}">
      <formula1>#REF!</formula1>
    </dataValidation>
    <dataValidation type="list" allowBlank="1" showInputMessage="1" showErrorMessage="1" sqref="X18:X20 X25:X28 X32:X34" xr:uid="{342B3617-7FA3-4921-8F3A-AEB0FFEBA583}">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4B9863DC-5D1B-48BF-95A5-03DCBBB7067E}">
          <x14:formula1>
            <xm:f>'D:\Backup cede 2022\Mis documentos\SGC\2025\Consolidación de riesgos 2025\CEDE5\PLANEACION ESTRATEGICA\Corregido\[RIESGO PROPUESTO 2025 PLANEACION ESTRATEGICA.xlsx]Opciones Tratamiento'!#REF!</xm:f>
          </x14:formula1>
          <xm:sqref>H11:H80 AO60 AO53 AO46 AO39 AO32 AO25 AO18 AO11 AO67 AO74 AI53 AI11 AI18 AI25 AI32 AI39 AI46 AI60 AI67 AI74 B11 C11:D80</xm:sqref>
        </x14:dataValidation>
        <x14:dataValidation type="list" allowBlank="1" showInputMessage="1" showErrorMessage="1" xr:uid="{7A08133E-1F90-4A47-B992-EFEDA10D79F5}">
          <x14:formula1>
            <xm:f>'D:\Backup cede 2022\Mis documentos\SGC\2025\Consolidación de riesgos 2025\CEDE5\PLANEACION ESTRATEGICA\Corregido\[RIESGO PROPUESTO 2025 PLANEACION ESTRATEGICA.xlsx]Tabla Impacto'!#REF!</xm:f>
          </x14:formula1>
          <xm:sqref>L11:L80</xm:sqref>
        </x14:dataValidation>
        <x14:dataValidation type="list" allowBlank="1" showInputMessage="1" showErrorMessage="1" xr:uid="{FCFBD413-2C12-4B4A-908F-4F3659EB0F29}">
          <x14:formula1>
            <xm:f>'D:\Backup cede 2022\Mis documentos\SGC\2025\Consolidación de riesgos 2025\CEDE5\PLANEACION ESTRATEGICA\Corregido\[RIESGO PROPUESTO 2025 PLANEACION ESTRATEGICA.xlsx]Tabla Valoración controles'!#REF!</xm:f>
          </x14:formula1>
          <xm:sqref>W11:X17 W21:X24 W29:X31 W35:X80 Z11:AB17 Z21:AB24 Z29:AB31 Z35:AB80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0C46E-3E46-402B-9356-3364C38D6D0C}">
  <dimension ref="A1:BM86"/>
  <sheetViews>
    <sheetView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382</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thickBot="1" x14ac:dyDescent="0.35">
      <c r="A6" s="144" t="s">
        <v>28</v>
      </c>
      <c r="B6" s="145"/>
      <c r="C6" s="145"/>
      <c r="D6" s="146"/>
      <c r="E6" s="279" t="s">
        <v>383</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38.25" customHeight="1" thickBot="1" x14ac:dyDescent="0.35">
      <c r="A7" s="149" t="s">
        <v>30</v>
      </c>
      <c r="B7" s="150"/>
      <c r="C7" s="150"/>
      <c r="D7" s="151"/>
      <c r="E7" s="282" t="s">
        <v>845</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74.75" hidden="1" customHeight="1" thickBot="1" x14ac:dyDescent="0.3">
      <c r="A11" s="207" t="s">
        <v>69</v>
      </c>
      <c r="B11" s="209" t="s">
        <v>189</v>
      </c>
      <c r="C11" s="212" t="s">
        <v>95</v>
      </c>
      <c r="D11" s="214" t="s">
        <v>71</v>
      </c>
      <c r="E11" s="214" t="s">
        <v>384</v>
      </c>
      <c r="F11" s="214" t="s">
        <v>846</v>
      </c>
      <c r="G11" s="242" t="str">
        <f>+CONCATENATE(D11," ",E11," ",F11)</f>
        <v xml:space="preserve">Posibilidad de Afectación Reputacional por incumplimiento parcial o total en la normatividad vigente e implementación del Modelo Integrado de Planeación y Gestión  debido al desconocimiento de los lineamientos del MIPG por parte de los líderes de las políticas de gestión y desempeño </v>
      </c>
      <c r="H11" s="214" t="s">
        <v>103</v>
      </c>
      <c r="I11" s="226">
        <v>66</v>
      </c>
      <c r="J11" s="234" t="str">
        <f>IF(I11&lt;=0,"",IF(I11&lt;=3,"Muy Baja",IF(I11&lt;=34,"Baja",IF(I11&lt;=600,"Media",IF(I11&lt;=6000,"Alta","Muy Alta")))))</f>
        <v>Media</v>
      </c>
      <c r="K11" s="236">
        <f>IF(J11="","",IF(J11="Muy Baja",0.2,IF(J11="Baja",0.4,IF(J11="Media",0.6,IF(J11="Alta",0.8,IF(J11="Muy Alta",1,))))))</f>
        <v>0.6</v>
      </c>
      <c r="L11" s="233" t="s">
        <v>250</v>
      </c>
      <c r="M11" s="233" t="str">
        <f>IF(NOT(ISERROR(MATCH(L11,'[6]Tabla Impacto'!$B$221:$B$223,0))),'[6]Tabla Impacto'!$F$223,L11)</f>
        <v xml:space="preserve">     El riesgo afecta la imagen de  la entidad con efecto publicitario sostenido a nivel de sector administrativo, nivel departamental o municipal</v>
      </c>
      <c r="N11" s="234" t="str">
        <f>IF(OR(M11='[6]Tabla Impacto'!$C$11,M11='[6]Tabla Impacto'!$D$11),"Leve",IF(OR(M11='[6]Tabla Impacto'!$C$12,M11='[6]Tabla Impacto'!$D$12),"Menor",IF(OR(M11='[6]Tabla Impacto'!$C$13,M11='[6]Tabla Impacto'!$D$13),"Moderado",IF(OR(M11='[6]Tabla Impacto'!$C$14,M11='[6]Tabla Impacto'!$D$14),"Mayor",IF(OR(M11='[6]Tabla Impacto'!$C$15,M11='[6]Tabla Impacto'!$D$15),"Catastrófico","")))))</f>
        <v>Mayor</v>
      </c>
      <c r="O11" s="236">
        <f>IF(N11="","",IF(N11="Leve",0.2,IF(N11="Menor",0.4,IF(N11="Moderado",0.6,IF(N11="Mayor",0.8,IF(N11="Catastrófico",1,))))))</f>
        <v>0.8</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6" t="s">
        <v>179</v>
      </c>
      <c r="R11" s="57" t="s">
        <v>385</v>
      </c>
      <c r="S11" s="57" t="s">
        <v>847</v>
      </c>
      <c r="T11" s="57" t="s">
        <v>848</v>
      </c>
      <c r="U11" s="70" t="str">
        <f>+CONCATENATE(R11," ",S11," ",T11)</f>
        <v>Director Gestión de Calidad verifica y direcciona semestralmente  el cumplimiento de los lineamientos del MIPG  de acuerdo a lo establecido en la Resolución 00007722 de 2021 con el fin de hacer seguimiento a la implementación y desarrollo del MIPG dentro de la Fuerza. En caso de evidenciar novedades en la implementación del MIPG se deberán establecer actividades de mejora por parte del líder de la política,  dejando como soporte documental de la verificación el acta de reunión del comité con sus compromisos.</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61" t="s">
        <v>77</v>
      </c>
      <c r="AA11" s="61" t="s">
        <v>78</v>
      </c>
      <c r="AB11" s="61" t="s">
        <v>79</v>
      </c>
      <c r="AC11" s="20">
        <f>IFERROR(IF(V11="Probabilidad",(K11-(+K11*Y11)),IF(V11="Impacto",K11,"")),"")</f>
        <v>0.36</v>
      </c>
      <c r="AD11" s="240" t="str">
        <f>IFERROR(LOOKUP(LOOKUP(2,1/(AC11:AC17&lt;&gt;""),AC11:AC17),'[6]Opciones Tratamiento'!$I$2:$I$6,'[6]Opciones Tratamiento'!$J$2:$J$6),"")</f>
        <v>Muy Baja</v>
      </c>
      <c r="AE11" s="21">
        <f>+AC11</f>
        <v>0.36</v>
      </c>
      <c r="AF11" s="240" t="str">
        <f>IFERROR(LOOKUP(LOOKUP(2,1/(AG11:AG17&lt;&gt;""),AG11:AG17),'[6]Opciones Tratamiento'!L2:M6),"")</f>
        <v>Moderado</v>
      </c>
      <c r="AG11" s="21">
        <f>IFERROR(IF(V11="Impacto",(O11-(+O11*Y11)),IF(V11="Probabilidad",O11,"")),"")</f>
        <v>0.8</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24" t="s">
        <v>93</v>
      </c>
      <c r="AJ11" s="22"/>
      <c r="AK11" s="63" t="s">
        <v>225</v>
      </c>
      <c r="AL11" s="57" t="s">
        <v>849</v>
      </c>
      <c r="AM11" s="57" t="s">
        <v>386</v>
      </c>
      <c r="AN11" s="22"/>
      <c r="AO11" s="226" t="s">
        <v>81</v>
      </c>
      <c r="AP11" s="228" t="s">
        <v>387</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thickBot="1" x14ac:dyDescent="0.3">
      <c r="A12" s="208"/>
      <c r="B12" s="210"/>
      <c r="C12" s="213"/>
      <c r="D12" s="215"/>
      <c r="E12" s="215"/>
      <c r="F12" s="215"/>
      <c r="G12" s="232"/>
      <c r="H12" s="215"/>
      <c r="I12" s="227"/>
      <c r="J12" s="235"/>
      <c r="K12" s="237"/>
      <c r="L12" s="221"/>
      <c r="M12" s="221"/>
      <c r="N12" s="235"/>
      <c r="O12" s="237"/>
      <c r="P12" s="239"/>
      <c r="Q12" s="64" t="s">
        <v>180</v>
      </c>
      <c r="R12" s="58" t="s">
        <v>385</v>
      </c>
      <c r="S12" s="58" t="s">
        <v>388</v>
      </c>
      <c r="T12" s="58" t="s">
        <v>850</v>
      </c>
      <c r="U12" s="65" t="str">
        <f t="shared" ref="U12:U17" si="0">+CONCATENATE(R12," ",S12," ",T12)</f>
        <v>Director Gestión de Calidad verifica trimestralmente el seguimiento al plan de trabajo del Modelo Integrado de Planeación y Gestión (MIPG) Sectorial,  de acuerdo a los lineamientos dados por el MDN al inicio de la vigencia. con el fin de validar el estado de implementación de las Políticas de gestión y desempeño. En caso de no poder dar cumplimiento a las actividades proyectadas se deberá informar y solicitar el cambio  de fecha de finalización,  dejando como evidencia de la verificación el formato establecido por el MDN.</v>
      </c>
      <c r="V12" s="25" t="str">
        <f t="shared" ref="V12:V75" si="1">IF(OR(W12="Preventivo",W12="Detectivo"),"Probabilidad",IF(W12="Correctivo","Impacto",""))</f>
        <v>Probabilidad</v>
      </c>
      <c r="W12" s="62" t="s">
        <v>75</v>
      </c>
      <c r="X12" s="18" t="s">
        <v>76</v>
      </c>
      <c r="Y12" s="26" t="str">
        <f t="shared" ref="Y12" si="2">IF(AND(W12="Preventivo",X12="Automático"),"50%",IF(AND(W12="Preventivo",X12="Manual"),"40%",IF(AND(W12="Detectivo",X12="Automático"),"40%",IF(AND(W12="Detectivo",X12="Manual"),"30%",IF(AND(W12="Correctivo",X12="Automático"),"35%",IF(AND(W12="Correctivo",X12="Manual"),"25%",""))))))</f>
        <v>40%</v>
      </c>
      <c r="Z12" s="61" t="s">
        <v>77</v>
      </c>
      <c r="AA12" s="61" t="s">
        <v>78</v>
      </c>
      <c r="AB12" s="61" t="s">
        <v>79</v>
      </c>
      <c r="AC12" s="27">
        <f>IFERROR(IF(AND(V11="Probabilidad",V12="Probabilidad"),(AE11-(+AE11*Y12)),IF(V12="Probabilidad",(K11-(+K11*Y12)),IF(V12="Impacto",AE11,""))),"")</f>
        <v>0.216</v>
      </c>
      <c r="AD12" s="241"/>
      <c r="AE12" s="28">
        <f t="shared" ref="AE12" si="3">+AC12</f>
        <v>0.216</v>
      </c>
      <c r="AF12" s="241"/>
      <c r="AG12" s="28">
        <f>IFERROR(IF(AND(V11="Impacto",V12="Impacto"),(AG11-(+AG11*Y12)),IF(V12="Impacto",(O11-(+O11*Y12)),IF(V12="Probabilidad",AG11,""))),"")</f>
        <v>0.8</v>
      </c>
      <c r="AH12" s="223"/>
      <c r="AI12" s="225"/>
      <c r="AJ12" s="29"/>
      <c r="AK12" s="64"/>
      <c r="AL12" s="58"/>
      <c r="AM12" s="58"/>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207" hidden="1" customHeight="1" thickBot="1" x14ac:dyDescent="0.3">
      <c r="A13" s="208"/>
      <c r="B13" s="210"/>
      <c r="C13" s="213"/>
      <c r="D13" s="215"/>
      <c r="E13" s="215"/>
      <c r="F13" s="215"/>
      <c r="G13" s="232"/>
      <c r="H13" s="215"/>
      <c r="I13" s="227"/>
      <c r="J13" s="235"/>
      <c r="K13" s="237"/>
      <c r="L13" s="221"/>
      <c r="M13" s="221"/>
      <c r="N13" s="235"/>
      <c r="O13" s="237"/>
      <c r="P13" s="239"/>
      <c r="Q13" s="64" t="s">
        <v>181</v>
      </c>
      <c r="R13" s="58" t="s">
        <v>385</v>
      </c>
      <c r="S13" s="58" t="s">
        <v>389</v>
      </c>
      <c r="T13" s="58" t="s">
        <v>851</v>
      </c>
      <c r="U13" s="65" t="str">
        <f t="shared" si="0"/>
        <v>Director Gestión de Calidad verifica anualmente, los resultados del Formulario Único de Reporte Avances de la Gestión (FURAG)  de acuerdo a lo establecido por el DAFP Y la resolución 00007722 de 2021 , con el fin de evidenciar el desempeño del Ejército Nacional en las 17 políticas institucionales contenidas en el Modelo Integrado de Planeación y Gestión (MIPG). En caso de que alguna política presente un bajo desempeño institucional se deberá plantear un plan de trabajo para subsanar las falencias presentadas, dejando como soporte documental el Informe de resultados del Formulario Único de Reporte Avances de la Gestión (FURAG).</v>
      </c>
      <c r="V13" s="25" t="str">
        <f t="shared" si="1"/>
        <v>Probabilidad</v>
      </c>
      <c r="W13" s="62" t="s">
        <v>94</v>
      </c>
      <c r="X13" s="18" t="s">
        <v>76</v>
      </c>
      <c r="Y13" s="26" t="str">
        <f>IF(AND(W13="Preventivo",X13="Automático"),"50%",IF(AND(W13="Preventivo",X13="Manual"),"40%",IF(AND(W13="Detectivo",X13="Automático"),"40%",IF(AND(W13="Detectivo",X13="Manual"),"30%",IF(AND(W13="Correctivo",X13="Automático"),"35%",IF(AND(W13="Correctivo",X13="Manual"),"25%",""))))))</f>
        <v>30%</v>
      </c>
      <c r="Z13" s="61" t="s">
        <v>77</v>
      </c>
      <c r="AA13" s="61" t="s">
        <v>78</v>
      </c>
      <c r="AB13" s="61" t="s">
        <v>79</v>
      </c>
      <c r="AC13" s="27">
        <f>IFERROR(IF(AND(V11="Probabilidad",V12="Probabilidad",V13="Probabilidad"),(AE12-(+AE12*Y13)),IF(V13="Probabilidad",(K11-(+K11*Y13)),IF(V13="Impacto",AE12,""))),"")</f>
        <v>0.1512</v>
      </c>
      <c r="AD13" s="241"/>
      <c r="AE13" s="28">
        <f>+AC13</f>
        <v>0.1512</v>
      </c>
      <c r="AF13" s="241"/>
      <c r="AG13" s="28">
        <f>IFERROR(IF(AND(V11="Impacto",V12="Impacto",V13="Impacto"),(AG12-(+AG12*Y13)),IF(V13="Impacto",(O11-(+O11*Y13)),IF(V13="Probabilidad",AG12,""))),"")</f>
        <v>0.8</v>
      </c>
      <c r="AH13" s="223"/>
      <c r="AI13" s="225"/>
      <c r="AJ13" s="29"/>
      <c r="AK13" s="64"/>
      <c r="AL13" s="58"/>
      <c r="AM13" s="64"/>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thickBot="1" x14ac:dyDescent="0.3">
      <c r="A14" s="208"/>
      <c r="B14" s="210"/>
      <c r="C14" s="213"/>
      <c r="D14" s="215"/>
      <c r="E14" s="215"/>
      <c r="F14" s="215"/>
      <c r="G14" s="232"/>
      <c r="H14" s="215"/>
      <c r="I14" s="227"/>
      <c r="J14" s="235"/>
      <c r="K14" s="237"/>
      <c r="L14" s="221"/>
      <c r="M14" s="221"/>
      <c r="N14" s="235"/>
      <c r="O14" s="237"/>
      <c r="P14" s="239"/>
      <c r="Q14" s="64" t="s">
        <v>182</v>
      </c>
      <c r="R14" s="58" t="s">
        <v>390</v>
      </c>
      <c r="S14" s="58" t="s">
        <v>391</v>
      </c>
      <c r="T14" s="58" t="s">
        <v>852</v>
      </c>
      <c r="U14" s="65" t="str">
        <f t="shared" si="0"/>
        <v>Director Gestión de Calidad  verifica anualmente los soportes documentales para la presentación del Formulario Único de Reporte de Avance a la Gestión (FURAG) en las 17 políticas  de acuerdo a lo establecido por el DAFP Y la resolución 00007722 de 2021 , con el fin de realizar simulacro y presentación del FURAG. En caso de no contar con los soportes documentales se deberán generar documentos que sirvan como soporte para dar cumplimiento con lo solicitado en el formulario, dejando como soporte documental de la verificación actas de reunión con los lideres de política.</v>
      </c>
      <c r="V14" s="25" t="str">
        <f t="shared" si="1"/>
        <v>Probabilidad</v>
      </c>
      <c r="W14" s="62" t="s">
        <v>94</v>
      </c>
      <c r="X14" s="18" t="s">
        <v>76</v>
      </c>
      <c r="Y14" s="26" t="str">
        <f t="shared" ref="Y14" si="4">IF(AND(W14="Preventivo",X14="Automático"),"50%",IF(AND(W14="Preventivo",X14="Manual"),"40%",IF(AND(W14="Detectivo",X14="Automático"),"40%",IF(AND(W14="Detectivo",X14="Manual"),"30%",IF(AND(W14="Correctivo",X14="Automático"),"35%",IF(AND(W14="Correctivo",X14="Manual"),"25%",""))))))</f>
        <v>30%</v>
      </c>
      <c r="Z14" s="61" t="s">
        <v>77</v>
      </c>
      <c r="AA14" s="61" t="s">
        <v>78</v>
      </c>
      <c r="AB14" s="61" t="s">
        <v>79</v>
      </c>
      <c r="AC14" s="27">
        <f>IFERROR(IF(AND(V11="Probabilidad",V12="Probabilidad",V13="Probabilidad",V14="Probabilidad"),(AE13-(+AE13*Y14)),IF(V14="Probabilidad",(K11-(+K11*Y14)),IF(V14="Impacto",AE13,""))),"")</f>
        <v>0.10584</v>
      </c>
      <c r="AD14" s="241"/>
      <c r="AE14" s="28">
        <f t="shared" ref="AE14:AE21" si="5">+AC14</f>
        <v>0.10584</v>
      </c>
      <c r="AF14" s="241"/>
      <c r="AG14" s="28">
        <f>IFERROR(IF(AND(V11="Impacto",V12="Impacto",V13="Impacto",V14="Impacto"),(AG13-(+AG13*Y14)),IF(V14="Impacto",(O11-(+O11*Y14)),IF(V14="Probabilidad",AG13,""))),"")</f>
        <v>0.8</v>
      </c>
      <c r="AH14" s="223"/>
      <c r="AI14" s="225"/>
      <c r="AJ14" s="29"/>
      <c r="AK14" s="64"/>
      <c r="AL14" s="58"/>
      <c r="AM14" s="64"/>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91.25" hidden="1" customHeight="1" thickBot="1" x14ac:dyDescent="0.3">
      <c r="A15" s="208"/>
      <c r="B15" s="210"/>
      <c r="C15" s="213"/>
      <c r="D15" s="215"/>
      <c r="E15" s="215"/>
      <c r="F15" s="215"/>
      <c r="G15" s="232"/>
      <c r="H15" s="215"/>
      <c r="I15" s="227"/>
      <c r="J15" s="235"/>
      <c r="K15" s="237"/>
      <c r="L15" s="221"/>
      <c r="M15" s="221"/>
      <c r="N15" s="235"/>
      <c r="O15" s="237"/>
      <c r="P15" s="239"/>
      <c r="Q15" s="64" t="s">
        <v>183</v>
      </c>
      <c r="R15" s="64" t="s">
        <v>385</v>
      </c>
      <c r="S15" s="58" t="s">
        <v>392</v>
      </c>
      <c r="T15" s="58" t="s">
        <v>853</v>
      </c>
      <c r="U15" s="65" t="str">
        <f t="shared" si="0"/>
        <v>Director Gestión de Calidad verifica semestralmente, el cumplimiento de las ordenes impartidas en el Comité Institucional de Gestión y Desempeño de acuerdo al  formato plan de cumplimiento ordenes derivadas de las reuniones de comité institucional de gestión y desempeño (FO-JEMPP-CEDE5-1327),  con la finalidad de identificar los avances o los puntos coyunturales en el cumplimiento de los compromisos adquiridos por los lideres de política. En caso de no cumplir con la orden se deberá generar nuevos compromisos el cual será presentado en la reunión del siguiente comité, dejando como soporte documental de la verificación el formato FO-JEMPP-CEDE5-1327 de las dependencias lideres de política.</v>
      </c>
      <c r="V15" s="25" t="str">
        <f t="shared" si="1"/>
        <v>Impacto</v>
      </c>
      <c r="W15" s="62" t="s">
        <v>177</v>
      </c>
      <c r="X15" s="18" t="s">
        <v>76</v>
      </c>
      <c r="Y15" s="26" t="str">
        <f>IF(AND(W15="Preventivo",X15="Automático"),"50%",IF(AND(W15="Preventivo",X15="Manual"),"40%",IF(AND(W15="Detectivo",X15="Automático"),"40%",IF(AND(W15="Detectivo",X15="Manual"),"30%",IF(AND(W15="Correctivo",X15="Automático"),"35%",IF(AND(W15="Correctivo",X15="Manual"),"25%",""))))))</f>
        <v>25%</v>
      </c>
      <c r="Z15" s="61" t="s">
        <v>77</v>
      </c>
      <c r="AA15" s="61" t="s">
        <v>78</v>
      </c>
      <c r="AB15" s="61" t="s">
        <v>79</v>
      </c>
      <c r="AC15" s="27">
        <f>IFERROR(IF(AND(V11="Probabilidad",V12="Probabilidad",V13="Probabilidad",V14="Probabilidad",V15="Probabilidad"),(AE14-(+AE14*Y15)),IF(V15="Probabilidad",(K10-(+K10*Y15)),IF(V15="Impacto",AE14,""))),"")</f>
        <v>0.10584</v>
      </c>
      <c r="AD15" s="241"/>
      <c r="AE15" s="28">
        <f t="shared" si="5"/>
        <v>0.10584</v>
      </c>
      <c r="AF15" s="241"/>
      <c r="AG15" s="28">
        <f>IFERROR(IF(AND(V13="Impacto",V11="Impacto",V12="Impacto",V13="Impacto",V15="Impacto"),(AG13-(+AG13*Y15)),IF(V15="Impacto",(O11-(+O11*Y15)),IF(V15="Probabilidad",AG13,""))),"")</f>
        <v>0.60000000000000009</v>
      </c>
      <c r="AH15" s="223"/>
      <c r="AI15" s="225"/>
      <c r="AJ15" s="29"/>
      <c r="AK15" s="64"/>
      <c r="AL15" s="58"/>
      <c r="AM15" s="64"/>
      <c r="AN15" s="29"/>
      <c r="AO15" s="227"/>
      <c r="AP15" s="230"/>
      <c r="AQ15" s="230"/>
      <c r="AR15" s="231"/>
      <c r="AS15" s="23"/>
      <c r="AT15" s="23"/>
      <c r="AU15" s="23"/>
      <c r="AV15" s="23"/>
      <c r="AW15" s="23"/>
      <c r="AX15" s="23"/>
      <c r="AY15" s="23"/>
      <c r="AZ15" s="23"/>
      <c r="BA15" s="23"/>
      <c r="BB15" s="23"/>
      <c r="BC15" s="232" t="str">
        <f t="shared" ref="BC15" si="6">+CONCATENATE(AZ15," ",BA15," ",BB15)</f>
        <v xml:space="preserve">  </v>
      </c>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64"/>
      <c r="R16" s="64"/>
      <c r="S16" s="64"/>
      <c r="T16" s="64"/>
      <c r="U16" s="65" t="str">
        <f t="shared" si="0"/>
        <v xml:space="preserve">  </v>
      </c>
      <c r="V16" s="25" t="str">
        <f t="shared" si="1"/>
        <v/>
      </c>
      <c r="W16" s="62"/>
      <c r="X16" s="62"/>
      <c r="Y16" s="26" t="str">
        <f>IF(AND(W16="Preventivo",X16="Automático"),"50%",IF(AND(W16="Preventivo",X16="Manual"),"40%",IF(AND(W16="Detectivo",X16="Automático"),"40%",IF(AND(W16="Detectivo",X16="Manual"),"30%",IF(AND(W16="Correctivo",X16="Automático"),"35%",IF(AND(W16="Correctivo",X16="Manual"),"25%",""))))))</f>
        <v/>
      </c>
      <c r="Z16" s="62"/>
      <c r="AA16" s="62"/>
      <c r="AB16" s="62"/>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64"/>
      <c r="AL16" s="58"/>
      <c r="AM16" s="64"/>
      <c r="AN16" s="29"/>
      <c r="AO16" s="227"/>
      <c r="AP16" s="230"/>
      <c r="AQ16" s="230"/>
      <c r="AR16" s="231"/>
      <c r="AS16" s="23"/>
      <c r="AT16" s="23"/>
      <c r="AU16" s="23"/>
      <c r="AV16" s="23"/>
      <c r="AW16" s="23"/>
      <c r="AX16" s="23"/>
      <c r="AY16" s="23"/>
      <c r="AZ16" s="23"/>
      <c r="BA16" s="23"/>
      <c r="BB16" s="23"/>
      <c r="BC16" s="232"/>
      <c r="BD16" s="23"/>
      <c r="BE16" s="23"/>
      <c r="BF16" s="23"/>
      <c r="BG16" s="23"/>
      <c r="BH16" s="23"/>
      <c r="BI16" s="23"/>
      <c r="BJ16" s="23"/>
    </row>
    <row r="17" spans="1:62" s="24" customFormat="1" ht="150" hidden="1" customHeight="1" x14ac:dyDescent="0.25">
      <c r="A17" s="208"/>
      <c r="B17" s="210"/>
      <c r="C17" s="213"/>
      <c r="D17" s="215"/>
      <c r="E17" s="215"/>
      <c r="F17" s="215"/>
      <c r="G17" s="232"/>
      <c r="H17" s="215"/>
      <c r="I17" s="227"/>
      <c r="J17" s="235"/>
      <c r="K17" s="237"/>
      <c r="L17" s="221"/>
      <c r="M17" s="221"/>
      <c r="N17" s="235"/>
      <c r="O17" s="237"/>
      <c r="P17" s="239"/>
      <c r="Q17" s="64"/>
      <c r="R17" s="64"/>
      <c r="S17" s="64"/>
      <c r="T17" s="64"/>
      <c r="U17" s="65" t="str">
        <f t="shared" si="0"/>
        <v xml:space="preserve">  </v>
      </c>
      <c r="V17" s="25" t="str">
        <f t="shared" si="1"/>
        <v/>
      </c>
      <c r="W17" s="62"/>
      <c r="X17" s="62"/>
      <c r="Y17" s="26" t="str">
        <f>IF(AND(W17="Preventivo",X17="Automático"),"50%",IF(AND(W17="Preventivo",X17="Manual"),"40%",IF(AND(W17="Detectivo",X17="Automático"),"40%",IF(AND(W17="Detectivo",X17="Manual"),"30%",IF(AND(W17="Correctivo",X17="Automático"),"35%",IF(AND(W17="Correctivo",X17="Manual"),"25%",""))))))</f>
        <v/>
      </c>
      <c r="Z17" s="62"/>
      <c r="AA17" s="62"/>
      <c r="AB17" s="62"/>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64"/>
      <c r="AL17" s="58"/>
      <c r="AM17" s="64"/>
      <c r="AN17" s="29"/>
      <c r="AO17" s="227"/>
      <c r="AP17" s="230"/>
      <c r="AQ17" s="230"/>
      <c r="AR17" s="231"/>
      <c r="AS17" s="23"/>
      <c r="AT17" s="23"/>
      <c r="AU17" s="23"/>
      <c r="AV17" s="23"/>
      <c r="AW17" s="23"/>
      <c r="AX17" s="23"/>
      <c r="AY17" s="23"/>
      <c r="AZ17" s="23"/>
      <c r="BA17" s="23"/>
      <c r="BB17" s="23"/>
      <c r="BC17" s="232"/>
      <c r="BD17" s="23"/>
      <c r="BE17" s="23"/>
      <c r="BF17" s="23"/>
      <c r="BG17" s="23"/>
      <c r="BH17" s="23"/>
      <c r="BI17" s="23"/>
      <c r="BJ17" s="23"/>
    </row>
    <row r="18" spans="1:62" s="24" customFormat="1" ht="173.25" customHeight="1" x14ac:dyDescent="0.25">
      <c r="A18" s="208" t="s">
        <v>83</v>
      </c>
      <c r="B18" s="210"/>
      <c r="C18" s="213" t="s">
        <v>95</v>
      </c>
      <c r="D18" s="215" t="s">
        <v>109</v>
      </c>
      <c r="E18" s="215" t="s">
        <v>106</v>
      </c>
      <c r="F18" s="215" t="s">
        <v>393</v>
      </c>
      <c r="G18" s="232" t="str">
        <f t="shared" ref="G18" si="7">+CONCATENATE(D18," ",E18," ",F18)</f>
        <v>Posibilidad de Afectación Reputacional y Económica por la desactualización de la normatividad de los procesos, procedimientos, formatos y/o directivas en la elaboración  de documentos bajo los lineamientos emitidos por el Ejército Nacional.</v>
      </c>
      <c r="H18" s="215" t="s">
        <v>73</v>
      </c>
      <c r="I18" s="226">
        <v>134</v>
      </c>
      <c r="J18" s="235" t="str">
        <f>IF(I18&lt;=0,"",IF(I18&lt;=3,"Muy Baja",IF(I18&lt;=34,"Baja",IF(I18&lt;=600,"Media",IF(I18&lt;=6000,"Alta","Muy Alta")))))</f>
        <v>Media</v>
      </c>
      <c r="K18" s="237">
        <f>IF(J18="","",IF(J18="Muy Baja",0.2,IF(J18="Baja",0.4,IF(J18="Media",0.6,IF(J18="Alta",0.8,IF(J18="Muy Alta",1,))))))</f>
        <v>0.6</v>
      </c>
      <c r="L18" s="221" t="s">
        <v>92</v>
      </c>
      <c r="M18" s="221" t="str">
        <f>IF(NOT(ISERROR(MATCH(L18,'[6]Tabla Impacto'!$B$221:$B$223,0))),'[6]Tabla Impacto'!$F$223,L18)</f>
        <v xml:space="preserve">     El riesgo afecta la imagen de la entidad con algunos usuarios de relevancia frente al logro de los objetivos</v>
      </c>
      <c r="N18" s="235" t="str">
        <f>IF(OR(M18='[6]Tabla Impacto'!$C$11,M18='[6]Tabla Impacto'!$D$11),"Leve",IF(OR(M18='[6]Tabla Impacto'!$C$12,M18='[6]Tabla Impacto'!$D$12),"Menor",IF(OR(M18='[6]Tabla Impacto'!$C$13,M18='[6]Tabla Impacto'!$D$13),"Moderado",IF(OR(M18='[6]Tabla Impacto'!$C$14,M18='[6]Tabla Impacto'!$D$14),"Mayor",IF(OR(M18='[6]Tabla Impacto'!$C$15,M18='[6]Tabla Impacto'!$D$15),"Catastrófico","")))))</f>
        <v>Moderado</v>
      </c>
      <c r="O18" s="237">
        <f>IF(N18="","",IF(N18="Leve",0.2,IF(N18="Menor",0.4,IF(N18="Moderado",0.6,IF(N18="Mayor",0.8,IF(N18="Catastrófico",1,))))))</f>
        <v>0.6</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Moderado</v>
      </c>
      <c r="Q18" s="64" t="s">
        <v>179</v>
      </c>
      <c r="R18" s="58" t="s">
        <v>394</v>
      </c>
      <c r="S18" s="58" t="s">
        <v>854</v>
      </c>
      <c r="T18" s="58" t="s">
        <v>855</v>
      </c>
      <c r="U18" s="65" t="str">
        <f>+CONCATENATE(R18," ",S18," ",T18)</f>
        <v>El Director de Gestión de Calidad verifica  anualmente el desarrollo de capacitaciones y asesorías en temas SIG para el personal del proceso de acuerdo a lo establecido en el manual de funciones , con el fin de mantener actualizado y capacitado al personal en normatividad vigente. En caso de presentarse desviación, el líder proceso deberá realizar una evaluación de conocimientos sobre los temas capacitados y asesorados, dejando como soporte documental de la verificación actas de  capacitaciones y de asesorías.</v>
      </c>
      <c r="V18" s="25" t="str">
        <f t="shared" si="1"/>
        <v>Probabilidad</v>
      </c>
      <c r="W18" s="62" t="s">
        <v>75</v>
      </c>
      <c r="X18" s="62" t="s">
        <v>76</v>
      </c>
      <c r="Y18" s="26" t="str">
        <f>IF(AND(W18="Preventivo",X18="Automático"),"50%",IF(AND(W18="Preventivo",X18="Manual"),"40%",IF(AND(W18="Detectivo",X18="Automático"),"40%",IF(AND(W18="Detectivo",X18="Manual"),"30%",IF(AND(W18="Correctivo",X18="Automático"),"35%",IF(AND(W18="Correctivo",X18="Manual"),"25%",""))))))</f>
        <v>40%</v>
      </c>
      <c r="Z18" s="62" t="s">
        <v>77</v>
      </c>
      <c r="AA18" s="62" t="s">
        <v>78</v>
      </c>
      <c r="AB18" s="62" t="s">
        <v>79</v>
      </c>
      <c r="AC18" s="27">
        <f>IFERROR(IF(V18="Probabilidad",(K18-(+K18*Y18)),IF(V18="Impacto",K18,"")),"")</f>
        <v>0.36</v>
      </c>
      <c r="AD18" s="241" t="str">
        <f>IFERROR(LOOKUP(LOOKUP(2,1/(AC18:AC24&lt;&gt;""),AC18:AC24),'[6]Opciones Tratamiento'!$I$2:$I$6,'[6]Opciones Tratamiento'!$J$2:$J$6),"")</f>
        <v>Muy Baja</v>
      </c>
      <c r="AE18" s="26">
        <f t="shared" si="5"/>
        <v>0.36</v>
      </c>
      <c r="AF18" s="241" t="str">
        <f>IFERROR(LOOKUP(LOOKUP(2,1/(AG18:AG24&lt;&gt;""),AG18:AG24),'[6]Opciones Tratamiento'!L2:M6),"")</f>
        <v>Moderado</v>
      </c>
      <c r="AG18" s="28">
        <f>IFERROR(IF(V18="Impacto",(O18-(+O18*Y18)),IF(V18="Probabilidad",O18,"")),"")</f>
        <v>0.6</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225" t="s">
        <v>93</v>
      </c>
      <c r="AJ18" s="29"/>
      <c r="AK18" s="64" t="s">
        <v>225</v>
      </c>
      <c r="AL18" s="65" t="s">
        <v>395</v>
      </c>
      <c r="AM18" s="65" t="s">
        <v>396</v>
      </c>
      <c r="AN18" s="29"/>
      <c r="AO18" s="227" t="s">
        <v>81</v>
      </c>
      <c r="AP18" s="243" t="s">
        <v>397</v>
      </c>
      <c r="AQ18" s="243"/>
      <c r="AR18" s="244"/>
      <c r="AS18" s="23"/>
      <c r="AT18" s="23"/>
      <c r="AU18" s="23"/>
      <c r="AV18" s="23"/>
      <c r="AW18" s="23"/>
      <c r="AX18" s="23"/>
      <c r="AY18" s="23"/>
      <c r="AZ18" s="23"/>
      <c r="BA18" s="23"/>
      <c r="BB18" s="23"/>
      <c r="BC18" s="232"/>
      <c r="BD18" s="23"/>
      <c r="BE18" s="23"/>
      <c r="BF18" s="23"/>
      <c r="BG18" s="23"/>
      <c r="BH18" s="23"/>
      <c r="BI18" s="23"/>
      <c r="BJ18" s="23"/>
    </row>
    <row r="19" spans="1:62" s="24" customFormat="1" ht="138" customHeight="1" x14ac:dyDescent="0.25">
      <c r="A19" s="208"/>
      <c r="B19" s="210"/>
      <c r="C19" s="213"/>
      <c r="D19" s="215"/>
      <c r="E19" s="215"/>
      <c r="F19" s="215"/>
      <c r="G19" s="232"/>
      <c r="H19" s="215"/>
      <c r="I19" s="227"/>
      <c r="J19" s="235"/>
      <c r="K19" s="237"/>
      <c r="L19" s="221"/>
      <c r="M19" s="221"/>
      <c r="N19" s="235"/>
      <c r="O19" s="237"/>
      <c r="P19" s="239"/>
      <c r="Q19" s="64" t="s">
        <v>180</v>
      </c>
      <c r="R19" s="64" t="s">
        <v>394</v>
      </c>
      <c r="S19" s="58" t="s">
        <v>843</v>
      </c>
      <c r="T19" s="58" t="s">
        <v>844</v>
      </c>
      <c r="U19" s="65" t="str">
        <f>+CONCATENATE(R19," ",S19," ",T19)</f>
        <v xml:space="preserve">El Director de Gestión de Calidad  verifica anualmente la revisión de los documentos (normograma, caracterización, directivas, procedimientos, guías, instructivos, formatos) según la autoevaluación del proceso, con el fin de prever la mejora continua. En caso de que los documentos requieran actualización se deberá diligenciar el control de cambios , dejando como evidencia de la verificación un acta de reunión y la nueva versión del documento </v>
      </c>
      <c r="V19" s="25" t="str">
        <f t="shared" si="1"/>
        <v>Probabilidad</v>
      </c>
      <c r="W19" s="62" t="s">
        <v>75</v>
      </c>
      <c r="X19" s="62" t="s">
        <v>76</v>
      </c>
      <c r="Y19" s="26" t="str">
        <f t="shared" ref="Y19" si="8">IF(AND(W19="Preventivo",X19="Automático"),"50%",IF(AND(W19="Preventivo",X19="Manual"),"40%",IF(AND(W19="Detectivo",X19="Automático"),"40%",IF(AND(W19="Detectivo",X19="Manual"),"30%",IF(AND(W19="Correctivo",X19="Automático"),"35%",IF(AND(W19="Correctivo",X19="Manual"),"25%",""))))))</f>
        <v>40%</v>
      </c>
      <c r="Z19" s="62" t="s">
        <v>77</v>
      </c>
      <c r="AA19" s="62" t="s">
        <v>78</v>
      </c>
      <c r="AB19" s="62" t="s">
        <v>79</v>
      </c>
      <c r="AC19" s="27">
        <f>IFERROR(IF(AND(V18="Probabilidad",V19="Probabilidad"),(AE18-(+AE18*Y19)),IF(V19="Probabilidad",(K18-(+K18*Y19)),IF(V19="Impacto",AE18,""))),"")</f>
        <v>0.216</v>
      </c>
      <c r="AD19" s="241"/>
      <c r="AE19" s="26">
        <f t="shared" si="5"/>
        <v>0.216</v>
      </c>
      <c r="AF19" s="241"/>
      <c r="AG19" s="28">
        <f>IFERROR(IF(AND(V18="Impacto",V19="Impacto"),(AG18-(+AG18*Y19)),IF(V19="Impacto",(O18-(+O18*Y19)),IF(V19="Probabilidad",AG18,""))),"")</f>
        <v>0.6</v>
      </c>
      <c r="AH19" s="223"/>
      <c r="AI19" s="225"/>
      <c r="AJ19" s="29"/>
      <c r="AK19" s="64"/>
      <c r="AL19" s="14"/>
      <c r="AM19" s="14"/>
      <c r="AN19" s="29"/>
      <c r="AO19" s="227"/>
      <c r="AP19" s="243"/>
      <c r="AQ19" s="243"/>
      <c r="AR19" s="244"/>
      <c r="AS19" s="23"/>
      <c r="AT19" s="23"/>
      <c r="AU19" s="23"/>
      <c r="AV19" s="23"/>
      <c r="AW19" s="23"/>
      <c r="AX19" s="23"/>
      <c r="AY19" s="23"/>
      <c r="AZ19" s="23"/>
      <c r="BA19" s="23"/>
      <c r="BB19" s="23"/>
      <c r="BC19" s="232"/>
      <c r="BD19" s="23"/>
      <c r="BE19" s="23"/>
      <c r="BF19" s="23"/>
      <c r="BG19" s="23"/>
      <c r="BH19" s="23"/>
      <c r="BI19" s="23"/>
      <c r="BJ19" s="23"/>
    </row>
    <row r="20" spans="1:62" s="24" customFormat="1" ht="141.75" customHeight="1" x14ac:dyDescent="0.25">
      <c r="A20" s="208"/>
      <c r="B20" s="210"/>
      <c r="C20" s="213"/>
      <c r="D20" s="215"/>
      <c r="E20" s="215"/>
      <c r="F20" s="215"/>
      <c r="G20" s="232"/>
      <c r="H20" s="215"/>
      <c r="I20" s="227"/>
      <c r="J20" s="235"/>
      <c r="K20" s="237"/>
      <c r="L20" s="221"/>
      <c r="M20" s="221"/>
      <c r="N20" s="235"/>
      <c r="O20" s="237"/>
      <c r="P20" s="239"/>
      <c r="Q20" s="64" t="s">
        <v>181</v>
      </c>
      <c r="R20" s="64" t="s">
        <v>394</v>
      </c>
      <c r="S20" s="58" t="s">
        <v>398</v>
      </c>
      <c r="T20" s="58" t="s">
        <v>399</v>
      </c>
      <c r="U20" s="65" t="str">
        <f t="shared" ref="U20:U24" si="9">+CONCATENATE(R20," ",S20," ",T20)</f>
        <v>El Director de Gestión de Calidad verifica anualmente el normograma del proceso de gestión de calidad, dando cumplimiento a la Circular de CEIGE,  con la finalidad de identificar los cambios normativos que afecten directamente al proceso. En caso de que la normativa presente actualizaciones deberá incluirse de el normograma de forma inmediata,  dejando como evidencia de la verificación un acta de reunión y/o informe.</v>
      </c>
      <c r="V20" s="25" t="str">
        <f t="shared" si="1"/>
        <v>Probabilidad</v>
      </c>
      <c r="W20" s="62" t="s">
        <v>75</v>
      </c>
      <c r="X20" s="62" t="s">
        <v>76</v>
      </c>
      <c r="Y20" s="26" t="str">
        <f>IF(AND(W20="Preventivo",X20="Automático"),"50%",IF(AND(W20="Preventivo",X20="Manual"),"40%",IF(AND(W20="Detectivo",X20="Automático"),"40%",IF(AND(W20="Detectivo",X20="Manual"),"30%",IF(AND(W20="Correctivo",X20="Automático"),"35%",IF(AND(W20="Correctivo",X20="Manual"),"25%",""))))))</f>
        <v>40%</v>
      </c>
      <c r="Z20" s="62" t="s">
        <v>77</v>
      </c>
      <c r="AA20" s="62" t="s">
        <v>78</v>
      </c>
      <c r="AB20" s="62" t="s">
        <v>79</v>
      </c>
      <c r="AC20" s="27">
        <f t="shared" ref="AC20:AC24" si="10">IFERROR(IF(AND(V19="Probabilidad",V20="Probabilidad"),(AE19-(+AE19*Y20)),IF(V20="Probabilidad",(K19-(+K19*Y20)),IF(V20="Impacto",AE19,""))),"")</f>
        <v>0.12959999999999999</v>
      </c>
      <c r="AD20" s="241"/>
      <c r="AE20" s="26">
        <f t="shared" si="5"/>
        <v>0.12959999999999999</v>
      </c>
      <c r="AF20" s="241"/>
      <c r="AG20" s="28">
        <f>IFERROR(IF(AND(V18="Impacto",V19="Impacto",V20="Impacto"),(AG19-(+AG19*Y20)),IF(V20="Impacto",(O18-(+O18*Y20)),IF(V20="Probabilidad",AG19,""))),"")</f>
        <v>0.6</v>
      </c>
      <c r="AH20" s="223"/>
      <c r="AI20" s="225"/>
      <c r="AJ20" s="29"/>
      <c r="AK20" s="64"/>
      <c r="AL20" s="58"/>
      <c r="AM20" s="64"/>
      <c r="AN20" s="29"/>
      <c r="AO20" s="227"/>
      <c r="AP20" s="243"/>
      <c r="AQ20" s="243"/>
      <c r="AR20" s="244"/>
      <c r="AS20" s="23"/>
      <c r="AT20" s="23"/>
      <c r="AU20" s="23"/>
      <c r="AV20" s="23"/>
      <c r="AW20" s="23"/>
      <c r="AX20" s="23"/>
      <c r="AY20" s="23"/>
      <c r="AZ20" s="23"/>
      <c r="BA20" s="23"/>
      <c r="BB20" s="23"/>
      <c r="BC20" s="232"/>
      <c r="BD20" s="23"/>
      <c r="BE20" s="23"/>
      <c r="BF20" s="23"/>
      <c r="BG20" s="23"/>
      <c r="BH20" s="23"/>
      <c r="BI20" s="23"/>
      <c r="BJ20" s="23"/>
    </row>
    <row r="21" spans="1:62" s="24" customFormat="1" ht="150" customHeight="1" x14ac:dyDescent="0.25">
      <c r="A21" s="208"/>
      <c r="B21" s="210"/>
      <c r="C21" s="213"/>
      <c r="D21" s="215"/>
      <c r="E21" s="215"/>
      <c r="F21" s="215"/>
      <c r="G21" s="232"/>
      <c r="H21" s="215"/>
      <c r="I21" s="227"/>
      <c r="J21" s="235"/>
      <c r="K21" s="237"/>
      <c r="L21" s="221"/>
      <c r="M21" s="221"/>
      <c r="N21" s="235"/>
      <c r="O21" s="237"/>
      <c r="P21" s="239"/>
      <c r="Q21" s="64"/>
      <c r="R21" s="64"/>
      <c r="S21" s="64"/>
      <c r="T21" s="64"/>
      <c r="U21" s="65" t="str">
        <f t="shared" si="9"/>
        <v xml:space="preserve">  </v>
      </c>
      <c r="V21" s="25" t="str">
        <f t="shared" si="1"/>
        <v/>
      </c>
      <c r="W21" s="62"/>
      <c r="X21" s="62"/>
      <c r="Y21" s="26" t="str">
        <f t="shared" ref="Y21" si="11">IF(AND(W21="Preventivo",X21="Automático"),"50%",IF(AND(W21="Preventivo",X21="Manual"),"40%",IF(AND(W21="Detectivo",X21="Automático"),"40%",IF(AND(W21="Detectivo",X21="Manual"),"30%",IF(AND(W21="Correctivo",X21="Automático"),"35%",IF(AND(W21="Correctivo",X21="Manual"),"25%",""))))))</f>
        <v/>
      </c>
      <c r="Z21" s="62"/>
      <c r="AA21" s="62"/>
      <c r="AB21" s="62"/>
      <c r="AC21" s="27" t="str">
        <f t="shared" si="10"/>
        <v/>
      </c>
      <c r="AD21" s="241"/>
      <c r="AE21" s="26" t="str">
        <f t="shared" si="5"/>
        <v/>
      </c>
      <c r="AF21" s="241"/>
      <c r="AG21" s="28" t="str">
        <f>IFERROR(IF(AND(V18="Impacto",V19="Impacto",V20="Impacto",V21="Impacto"),(AG20-(+AG20*Y21)),IF(V21="Impacto",(O18-(+O18*Y21)),IF(V21="Probabilidad",AG20,""))),"")</f>
        <v/>
      </c>
      <c r="AH21" s="223"/>
      <c r="AI21" s="225"/>
      <c r="AJ21" s="29"/>
      <c r="AK21" s="64"/>
      <c r="AL21" s="58"/>
      <c r="AM21" s="64"/>
      <c r="AN21" s="29"/>
      <c r="AO21" s="227"/>
      <c r="AP21" s="243"/>
      <c r="AQ21" s="243"/>
      <c r="AR21" s="244"/>
      <c r="AS21" s="23"/>
      <c r="AT21" s="23"/>
      <c r="AU21" s="23"/>
      <c r="AV21" s="23"/>
      <c r="AW21" s="23"/>
      <c r="AX21" s="23"/>
      <c r="AY21" s="23"/>
      <c r="AZ21" s="23"/>
      <c r="BA21" s="23"/>
      <c r="BB21" s="23"/>
      <c r="BC21" s="232"/>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64"/>
      <c r="R22" s="64"/>
      <c r="S22" s="64"/>
      <c r="T22" s="64"/>
      <c r="U22" s="65" t="str">
        <f t="shared" si="9"/>
        <v xml:space="preserve">  </v>
      </c>
      <c r="V22" s="25" t="str">
        <f t="shared" si="1"/>
        <v/>
      </c>
      <c r="W22" s="62"/>
      <c r="X22" s="62"/>
      <c r="Y22" s="26" t="str">
        <f>IF(AND(W22="Preventivo",X22="Automático"),"50%",IF(AND(W22="Preventivo",X22="Manual"),"40%",IF(AND(W22="Detectivo",X22="Automático"),"40%",IF(AND(W22="Detectivo",X22="Manual"),"30%",IF(AND(W22="Correctivo",X22="Automático"),"35%",IF(AND(W22="Correctivo",X22="Manual"),"25%",""))))))</f>
        <v/>
      </c>
      <c r="Z22" s="62"/>
      <c r="AA22" s="62"/>
      <c r="AB22" s="62"/>
      <c r="AC22" s="27" t="str">
        <f t="shared" si="10"/>
        <v/>
      </c>
      <c r="AD22" s="241"/>
      <c r="AE22" s="26" t="str">
        <f>+AC22</f>
        <v/>
      </c>
      <c r="AF22" s="241"/>
      <c r="AG22" s="28" t="str">
        <f>IFERROR(IF(AND(V16="Impacto",V17="Impacto",V18="Impacto",V19="Impacto",V22="Impacto"),(AG19-(+AG19*Y22)),IF(V22="Impacto",(O16-(+O16*Y22)),IF(V22="Probabilidad",AG19,""))),"")</f>
        <v/>
      </c>
      <c r="AH22" s="223"/>
      <c r="AI22" s="225"/>
      <c r="AJ22" s="29"/>
      <c r="AK22" s="64"/>
      <c r="AL22" s="58"/>
      <c r="AM22" s="64"/>
      <c r="AN22" s="29"/>
      <c r="AO22" s="227"/>
      <c r="AP22" s="243"/>
      <c r="AQ22" s="243"/>
      <c r="AR22" s="244"/>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64"/>
      <c r="R23" s="64"/>
      <c r="S23" s="64"/>
      <c r="T23" s="64"/>
      <c r="U23" s="65" t="str">
        <f t="shared" si="9"/>
        <v xml:space="preserve">  </v>
      </c>
      <c r="V23" s="25" t="str">
        <f t="shared" si="1"/>
        <v/>
      </c>
      <c r="W23" s="62"/>
      <c r="X23" s="62"/>
      <c r="Y23" s="26" t="str">
        <f>IF(AND(W23="Preventivo",X23="Automático"),"50%",IF(AND(W23="Preventivo",X23="Manual"),"40%",IF(AND(W23="Detectivo",X23="Automático"),"40%",IF(AND(W23="Detectivo",X23="Manual"),"30%",IF(AND(W23="Correctivo",X23="Automático"),"35%",IF(AND(W23="Correctivo",X23="Manual"),"25%",""))))))</f>
        <v/>
      </c>
      <c r="Z23" s="62"/>
      <c r="AA23" s="62"/>
      <c r="AB23" s="62"/>
      <c r="AC23" s="27" t="str">
        <f t="shared" si="10"/>
        <v/>
      </c>
      <c r="AD23" s="241"/>
      <c r="AE23" s="26" t="str">
        <f>+AC23</f>
        <v/>
      </c>
      <c r="AF23" s="241"/>
      <c r="AG23" s="28" t="str">
        <f>IFERROR(IF(AND(V17="Impacto",V18="Impacto",V19="Impacto",V20="Impacto",V23="Impacto"),(AG20-(+AG20*Y23)),IF(V23="Impacto",(O17-(+O17*Y23)),IF(V23="Probabilidad",AG20,""))),"")</f>
        <v/>
      </c>
      <c r="AH23" s="223"/>
      <c r="AI23" s="225"/>
      <c r="AJ23" s="29"/>
      <c r="AK23" s="64"/>
      <c r="AL23" s="58"/>
      <c r="AM23" s="64"/>
      <c r="AN23" s="29"/>
      <c r="AO23" s="227"/>
      <c r="AP23" s="243"/>
      <c r="AQ23" s="243"/>
      <c r="AR23" s="244"/>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x14ac:dyDescent="0.25">
      <c r="A24" s="208"/>
      <c r="B24" s="210"/>
      <c r="C24" s="213"/>
      <c r="D24" s="215"/>
      <c r="E24" s="215"/>
      <c r="F24" s="215"/>
      <c r="G24" s="232"/>
      <c r="H24" s="215"/>
      <c r="I24" s="227"/>
      <c r="J24" s="235"/>
      <c r="K24" s="237"/>
      <c r="L24" s="221"/>
      <c r="M24" s="221"/>
      <c r="N24" s="235"/>
      <c r="O24" s="237"/>
      <c r="P24" s="239"/>
      <c r="Q24" s="64"/>
      <c r="R24" s="64"/>
      <c r="S24" s="64"/>
      <c r="T24" s="64"/>
      <c r="U24" s="65" t="str">
        <f t="shared" si="9"/>
        <v xml:space="preserve">  </v>
      </c>
      <c r="V24" s="25" t="str">
        <f t="shared" si="1"/>
        <v/>
      </c>
      <c r="W24" s="62"/>
      <c r="X24" s="62"/>
      <c r="Y24" s="26" t="str">
        <f>IF(AND(W24="Preventivo",X24="Automático"),"50%",IF(AND(W24="Preventivo",X24="Manual"),"40%",IF(AND(W24="Detectivo",X24="Automático"),"40%",IF(AND(W24="Detectivo",X24="Manual"),"30%",IF(AND(W24="Correctivo",X24="Automático"),"35%",IF(AND(W24="Correctivo",X24="Manual"),"25%",""))))))</f>
        <v/>
      </c>
      <c r="Z24" s="62"/>
      <c r="AA24" s="62"/>
      <c r="AB24" s="62"/>
      <c r="AC24" s="27" t="str">
        <f t="shared" si="10"/>
        <v/>
      </c>
      <c r="AD24" s="241"/>
      <c r="AE24" s="26" t="str">
        <f>+AC24</f>
        <v/>
      </c>
      <c r="AF24" s="241"/>
      <c r="AG24" s="28" t="str">
        <f>IFERROR(IF(AND(V18="Impacto",V19="Impacto",V20="Impacto",V21="Impacto",V24="Impacto"),(AG21-(+AG21*Y24)),IF(V24="Impacto",(O18-(+O18*Y24)),IF(V24="Probabilidad",AG21,""))),"")</f>
        <v/>
      </c>
      <c r="AH24" s="223"/>
      <c r="AI24" s="225"/>
      <c r="AJ24" s="29"/>
      <c r="AK24" s="64"/>
      <c r="AL24" s="58"/>
      <c r="AM24" s="64"/>
      <c r="AN24" s="29"/>
      <c r="AO24" s="227"/>
      <c r="AP24" s="243"/>
      <c r="AQ24" s="243"/>
      <c r="AR24" s="244"/>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x14ac:dyDescent="0.25">
      <c r="A25" s="208" t="s">
        <v>84</v>
      </c>
      <c r="B25" s="210"/>
      <c r="C25" s="213"/>
      <c r="D25" s="215"/>
      <c r="E25" s="215"/>
      <c r="F25" s="215"/>
      <c r="G25" s="232" t="str">
        <f t="shared" ref="G25" si="12">+CONCATENATE(D25," ",E25," ",F25)</f>
        <v xml:space="preserve">  </v>
      </c>
      <c r="H25" s="215"/>
      <c r="I25" s="227"/>
      <c r="J25" s="235" t="str">
        <f>IF(I25&lt;=0,"",IF(I25&lt;=3,"Muy Baja",IF(I25&lt;=34,"Baja",IF(I25&lt;=600,"Media",IF(I25&lt;=6000,"Alta","Muy Alta")))))</f>
        <v/>
      </c>
      <c r="K25" s="237" t="str">
        <f>IF(J25="","",IF(J25="Muy Baja",0.2,IF(J25="Baja",0.4,IF(J25="Media",0.6,IF(J25="Alta",0.8,IF(J25="Muy Alta",1,))))))</f>
        <v/>
      </c>
      <c r="L25" s="221"/>
      <c r="M25" s="221">
        <f>IF(NOT(ISERROR(MATCH(L25,'[6]Tabla Impacto'!$B$221:$B$223,0))),'[6]Tabla Impacto'!$F$223,L25)</f>
        <v>0</v>
      </c>
      <c r="N25" s="235" t="str">
        <f>IF(OR(M25='[6]Tabla Impacto'!$C$11,M25='[6]Tabla Impacto'!$D$11),"Leve",IF(OR(M25='[6]Tabla Impacto'!$C$12,M25='[6]Tabla Impacto'!$D$12),"Menor",IF(OR(M25='[6]Tabla Impacto'!$C$13,M25='[6]Tabla Impacto'!$D$13),"Moderado",IF(OR(M25='[6]Tabla Impacto'!$C$14,M25='[6]Tabla Impacto'!$D$14),"Mayor",IF(OR(M25='[6]Tabla Impacto'!$C$15,M25='[6]Tabla Impacto'!$D$15),"Catastrófico","")))))</f>
        <v/>
      </c>
      <c r="O25" s="237" t="str">
        <f>IF(N25="","",IF(N25="Leve",0.2,IF(N25="Menor",0.4,IF(N25="Moderado",0.6,IF(N25="Mayor",0.8,IF(N25="Catastrófico",1,))))))</f>
        <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64"/>
      <c r="R25" s="58"/>
      <c r="S25" s="64"/>
      <c r="T25" s="58"/>
      <c r="U25" s="65" t="str">
        <f>+CONCATENATE(R25," ",S25," ",T25)</f>
        <v xml:space="preserve">  </v>
      </c>
      <c r="V25" s="25" t="str">
        <f t="shared" si="1"/>
        <v/>
      </c>
      <c r="W25" s="62"/>
      <c r="X25" s="62"/>
      <c r="Y25" s="26" t="str">
        <f>IF(AND(W25="Preventivo",X25="Automático"),"50%",IF(AND(W25="Preventivo",X25="Manual"),"40%",IF(AND(W25="Detectivo",X25="Automático"),"40%",IF(AND(W25="Detectivo",X25="Manual"),"30%",IF(AND(W25="Correctivo",X25="Automático"),"35%",IF(AND(W25="Correctivo",X25="Manual"),"25%",""))))))</f>
        <v/>
      </c>
      <c r="Z25" s="62"/>
      <c r="AA25" s="62"/>
      <c r="AB25" s="62"/>
      <c r="AC25" s="27" t="str">
        <f>IFERROR(IF(V25="Probabilidad",(K25-(+K25*Y25)),IF(V25="Impacto",K25,"")),"")</f>
        <v/>
      </c>
      <c r="AD25" s="241" t="str">
        <f>IFERROR(LOOKUP(LOOKUP(2,1/(AC25:AC31&lt;&gt;""),AC25:AC31),'[6]Opciones Tratamiento'!$I$2:$I$6,'[6]Opciones Tratamiento'!$J$2:$J$6),"")</f>
        <v/>
      </c>
      <c r="AE25" s="26" t="str">
        <f>+AC25</f>
        <v/>
      </c>
      <c r="AF25" s="241" t="str">
        <f>IFERROR(LOOKUP(LOOKUP(2,1/(AG25:AG31&lt;&gt;""),AG25:AG31),'[6]Opciones Tratamiento'!L2:M6),"")</f>
        <v/>
      </c>
      <c r="AG25" s="28" t="str">
        <f>IFERROR(IF(V25="Impacto",(O25-(+O25*Y25)),IF(V25="Probabilidad",O25,"")),"")</f>
        <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225"/>
      <c r="AJ25" s="29"/>
      <c r="AK25" s="64"/>
      <c r="AL25" s="58"/>
      <c r="AM25" s="64"/>
      <c r="AN25" s="29"/>
      <c r="AO25" s="227"/>
      <c r="AP25" s="243"/>
      <c r="AQ25" s="243"/>
      <c r="AR25" s="244"/>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x14ac:dyDescent="0.25">
      <c r="A26" s="208"/>
      <c r="B26" s="210"/>
      <c r="C26" s="213"/>
      <c r="D26" s="215"/>
      <c r="E26" s="215"/>
      <c r="F26" s="215"/>
      <c r="G26" s="232"/>
      <c r="H26" s="215"/>
      <c r="I26" s="227"/>
      <c r="J26" s="235"/>
      <c r="K26" s="237"/>
      <c r="L26" s="221"/>
      <c r="M26" s="221"/>
      <c r="N26" s="235"/>
      <c r="O26" s="237"/>
      <c r="P26" s="239"/>
      <c r="Q26" s="64"/>
      <c r="R26" s="64"/>
      <c r="S26" s="64"/>
      <c r="T26" s="64"/>
      <c r="U26" s="65" t="str">
        <f>+CONCATENATE(R26," ",S26," ",T26)</f>
        <v xml:space="preserve">  </v>
      </c>
      <c r="V26" s="25" t="str">
        <f t="shared" si="1"/>
        <v/>
      </c>
      <c r="W26" s="62"/>
      <c r="X26" s="62"/>
      <c r="Y26" s="26" t="str">
        <f t="shared" ref="Y26" si="13">IF(AND(W26="Preventivo",X26="Automático"),"50%",IF(AND(W26="Preventivo",X26="Manual"),"40%",IF(AND(W26="Detectivo",X26="Automático"),"40%",IF(AND(W26="Detectivo",X26="Manual"),"30%",IF(AND(W26="Correctivo",X26="Automático"),"35%",IF(AND(W26="Correctivo",X26="Manual"),"25%",""))))))</f>
        <v/>
      </c>
      <c r="Z26" s="62"/>
      <c r="AA26" s="62"/>
      <c r="AB26" s="62"/>
      <c r="AC26" s="27" t="str">
        <f>IFERROR(IF(AND(V25="Probabilidad",V26="Probabilidad"),(AE25-(+AE25*Y26)),IF(V26="Probabilidad",(K25-(+K25*Y26)),IF(V26="Impacto",AE25,""))),"")</f>
        <v/>
      </c>
      <c r="AD26" s="241"/>
      <c r="AE26" s="26" t="str">
        <f t="shared" ref="AE26" si="14">+AC26</f>
        <v/>
      </c>
      <c r="AF26" s="241"/>
      <c r="AG26" s="28" t="str">
        <f>IFERROR(IF(AND(V25="Impacto",V26="Impacto"),(AG25-(+AG25*Y26)),IF(V26="Impacto",(O25-(+O25*Y26)),IF(V26="Probabilidad",AG25,""))),"")</f>
        <v/>
      </c>
      <c r="AH26" s="223"/>
      <c r="AI26" s="225"/>
      <c r="AJ26" s="29"/>
      <c r="AK26" s="64"/>
      <c r="AL26" s="58"/>
      <c r="AM26" s="64"/>
      <c r="AN26" s="29"/>
      <c r="AO26" s="227"/>
      <c r="AP26" s="243"/>
      <c r="AQ26" s="243"/>
      <c r="AR26" s="244"/>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x14ac:dyDescent="0.25">
      <c r="A27" s="208"/>
      <c r="B27" s="210"/>
      <c r="C27" s="213"/>
      <c r="D27" s="215"/>
      <c r="E27" s="215"/>
      <c r="F27" s="215"/>
      <c r="G27" s="232"/>
      <c r="H27" s="215"/>
      <c r="I27" s="227"/>
      <c r="J27" s="235"/>
      <c r="K27" s="237"/>
      <c r="L27" s="221"/>
      <c r="M27" s="221"/>
      <c r="N27" s="235"/>
      <c r="O27" s="237"/>
      <c r="P27" s="239"/>
      <c r="Q27" s="64"/>
      <c r="R27" s="64"/>
      <c r="S27" s="64"/>
      <c r="T27" s="64"/>
      <c r="U27" s="65" t="str">
        <f t="shared" ref="U27:U31" si="15">+CONCATENATE(R27," ",S27," ",T27)</f>
        <v xml:space="preserve">  </v>
      </c>
      <c r="V27" s="25" t="str">
        <f t="shared" si="1"/>
        <v/>
      </c>
      <c r="W27" s="62"/>
      <c r="X27" s="62"/>
      <c r="Y27" s="26" t="str">
        <f>IF(AND(W27="Preventivo",X27="Automático"),"50%",IF(AND(W27="Preventivo",X27="Manual"),"40%",IF(AND(W27="Detectivo",X27="Automático"),"40%",IF(AND(W27="Detectivo",X27="Manual"),"30%",IF(AND(W27="Correctivo",X27="Automático"),"35%",IF(AND(W27="Correctivo",X27="Manual"),"25%",""))))))</f>
        <v/>
      </c>
      <c r="Z27" s="62"/>
      <c r="AA27" s="62"/>
      <c r="AB27" s="62"/>
      <c r="AC27" s="27" t="str">
        <f t="shared" ref="AC27:AC31" si="16">IFERROR(IF(AND(V26="Probabilidad",V27="Probabilidad"),(AE26-(+AE26*Y27)),IF(V27="Probabilidad",(K26-(+K26*Y27)),IF(V27="Impacto",AE26,""))),"")</f>
        <v/>
      </c>
      <c r="AD27" s="241"/>
      <c r="AE27" s="26" t="str">
        <f>+AC27</f>
        <v/>
      </c>
      <c r="AF27" s="241"/>
      <c r="AG27" s="28" t="str">
        <f>IFERROR(IF(AND(V25="Impacto",V26="Impacto",V27="Impacto"),(AG26-(+AG26*Y27)),IF(V27="Impacto",(O25-(+O25*Y27)),IF(V27="Probabilidad",AG26,""))),"")</f>
        <v/>
      </c>
      <c r="AH27" s="223"/>
      <c r="AI27" s="225"/>
      <c r="AJ27" s="29"/>
      <c r="AK27" s="64"/>
      <c r="AL27" s="58"/>
      <c r="AM27" s="64"/>
      <c r="AN27" s="29"/>
      <c r="AO27" s="227"/>
      <c r="AP27" s="243"/>
      <c r="AQ27" s="243"/>
      <c r="AR27" s="244"/>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x14ac:dyDescent="0.25">
      <c r="A28" s="208"/>
      <c r="B28" s="210"/>
      <c r="C28" s="213"/>
      <c r="D28" s="215"/>
      <c r="E28" s="215"/>
      <c r="F28" s="215"/>
      <c r="G28" s="232"/>
      <c r="H28" s="215"/>
      <c r="I28" s="227"/>
      <c r="J28" s="235"/>
      <c r="K28" s="237"/>
      <c r="L28" s="221"/>
      <c r="M28" s="221"/>
      <c r="N28" s="235"/>
      <c r="O28" s="237"/>
      <c r="P28" s="239"/>
      <c r="Q28" s="64"/>
      <c r="R28" s="64"/>
      <c r="S28" s="64"/>
      <c r="T28" s="64"/>
      <c r="U28" s="65" t="str">
        <f t="shared" si="15"/>
        <v xml:space="preserve">  </v>
      </c>
      <c r="V28" s="25" t="str">
        <f t="shared" si="1"/>
        <v/>
      </c>
      <c r="W28" s="62"/>
      <c r="X28" s="62"/>
      <c r="Y28" s="26" t="str">
        <f t="shared" ref="Y28" si="17">IF(AND(W28="Preventivo",X28="Automático"),"50%",IF(AND(W28="Preventivo",X28="Manual"),"40%",IF(AND(W28="Detectivo",X28="Automático"),"40%",IF(AND(W28="Detectivo",X28="Manual"),"30%",IF(AND(W28="Correctivo",X28="Automático"),"35%",IF(AND(W28="Correctivo",X28="Manual"),"25%",""))))))</f>
        <v/>
      </c>
      <c r="Z28" s="62"/>
      <c r="AA28" s="62"/>
      <c r="AB28" s="62"/>
      <c r="AC28" s="27" t="str">
        <f t="shared" si="16"/>
        <v/>
      </c>
      <c r="AD28" s="241"/>
      <c r="AE28" s="26" t="str">
        <f t="shared" ref="AE28" si="18">+AC28</f>
        <v/>
      </c>
      <c r="AF28" s="241"/>
      <c r="AG28" s="28" t="str">
        <f>IFERROR(IF(AND(V25="Impacto",V26="Impacto",V27="Impacto",V28="Impacto"),(AG27-(+AG27*Y28)),IF(V28="Impacto",(O25-(+O25*Y28)),IF(V28="Probabilidad",AG27,""))),"")</f>
        <v/>
      </c>
      <c r="AH28" s="223"/>
      <c r="AI28" s="225"/>
      <c r="AJ28" s="29"/>
      <c r="AK28" s="64"/>
      <c r="AL28" s="58"/>
      <c r="AM28" s="64"/>
      <c r="AN28" s="29"/>
      <c r="AO28" s="227"/>
      <c r="AP28" s="243"/>
      <c r="AQ28" s="243"/>
      <c r="AR28" s="244"/>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x14ac:dyDescent="0.25">
      <c r="A29" s="208"/>
      <c r="B29" s="210"/>
      <c r="C29" s="213"/>
      <c r="D29" s="215"/>
      <c r="E29" s="215"/>
      <c r="F29" s="215"/>
      <c r="G29" s="232"/>
      <c r="H29" s="215"/>
      <c r="I29" s="227"/>
      <c r="J29" s="235"/>
      <c r="K29" s="237"/>
      <c r="L29" s="221"/>
      <c r="M29" s="221"/>
      <c r="N29" s="235"/>
      <c r="O29" s="237"/>
      <c r="P29" s="239"/>
      <c r="Q29" s="64"/>
      <c r="R29" s="64"/>
      <c r="S29" s="64"/>
      <c r="T29" s="64"/>
      <c r="U29" s="65" t="str">
        <f t="shared" si="15"/>
        <v xml:space="preserve">  </v>
      </c>
      <c r="V29" s="25" t="str">
        <f t="shared" si="1"/>
        <v/>
      </c>
      <c r="W29" s="62"/>
      <c r="X29" s="62"/>
      <c r="Y29" s="26" t="str">
        <f>IF(AND(W29="Preventivo",X29="Automático"),"50%",IF(AND(W29="Preventivo",X29="Manual"),"40%",IF(AND(W29="Detectivo",X29="Automático"),"40%",IF(AND(W29="Detectivo",X29="Manual"),"30%",IF(AND(W29="Correctivo",X29="Automático"),"35%",IF(AND(W29="Correctivo",X29="Manual"),"25%",""))))))</f>
        <v/>
      </c>
      <c r="Z29" s="62"/>
      <c r="AA29" s="62"/>
      <c r="AB29" s="62"/>
      <c r="AC29" s="27" t="str">
        <f t="shared" si="16"/>
        <v/>
      </c>
      <c r="AD29" s="241"/>
      <c r="AE29" s="26" t="str">
        <f>+AC29</f>
        <v/>
      </c>
      <c r="AF29" s="241"/>
      <c r="AG29" s="28" t="str">
        <f>IFERROR(IF(AND(V23="Impacto",V24="Impacto",V25="Impacto",V26="Impacto",V29="Impacto"),(AG26-(+AG26*Y29)),IF(V29="Impacto",(O23-(+O23*Y29)),IF(V29="Probabilidad",AG26,""))),"")</f>
        <v/>
      </c>
      <c r="AH29" s="223"/>
      <c r="AI29" s="225"/>
      <c r="AJ29" s="29"/>
      <c r="AK29" s="64"/>
      <c r="AL29" s="58"/>
      <c r="AM29" s="64"/>
      <c r="AN29" s="29"/>
      <c r="AO29" s="227"/>
      <c r="AP29" s="243"/>
      <c r="AQ29" s="243"/>
      <c r="AR29" s="244"/>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64"/>
      <c r="R30" s="64"/>
      <c r="S30" s="64"/>
      <c r="T30" s="64"/>
      <c r="U30" s="65" t="str">
        <f t="shared" si="15"/>
        <v xml:space="preserve">  </v>
      </c>
      <c r="V30" s="25" t="str">
        <f t="shared" si="1"/>
        <v/>
      </c>
      <c r="W30" s="62"/>
      <c r="X30" s="62"/>
      <c r="Y30" s="26" t="str">
        <f>IF(AND(W30="Preventivo",X30="Automático"),"50%",IF(AND(W30="Preventivo",X30="Manual"),"40%",IF(AND(W30="Detectivo",X30="Automático"),"40%",IF(AND(W30="Detectivo",X30="Manual"),"30%",IF(AND(W30="Correctivo",X30="Automático"),"35%",IF(AND(W30="Correctivo",X30="Manual"),"25%",""))))))</f>
        <v/>
      </c>
      <c r="Z30" s="62"/>
      <c r="AA30" s="62"/>
      <c r="AB30" s="62"/>
      <c r="AC30" s="27" t="str">
        <f t="shared" si="16"/>
        <v/>
      </c>
      <c r="AD30" s="241"/>
      <c r="AE30" s="26" t="str">
        <f>+AC30</f>
        <v/>
      </c>
      <c r="AF30" s="241"/>
      <c r="AG30" s="28" t="str">
        <f>IFERROR(IF(AND(V24="Impacto",V25="Impacto",V26="Impacto",V27="Impacto",V30="Impacto"),(AG27-(+AG27*Y30)),IF(V30="Impacto",(O24-(+O24*Y30)),IF(V30="Probabilidad",AG27,""))),"")</f>
        <v/>
      </c>
      <c r="AH30" s="223"/>
      <c r="AI30" s="225"/>
      <c r="AJ30" s="29"/>
      <c r="AK30" s="64"/>
      <c r="AL30" s="58"/>
      <c r="AM30" s="64"/>
      <c r="AN30" s="29"/>
      <c r="AO30" s="227"/>
      <c r="AP30" s="243"/>
      <c r="AQ30" s="243"/>
      <c r="AR30" s="244"/>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x14ac:dyDescent="0.25">
      <c r="A31" s="208"/>
      <c r="B31" s="210"/>
      <c r="C31" s="213"/>
      <c r="D31" s="215"/>
      <c r="E31" s="215"/>
      <c r="F31" s="215"/>
      <c r="G31" s="232"/>
      <c r="H31" s="215"/>
      <c r="I31" s="227"/>
      <c r="J31" s="235"/>
      <c r="K31" s="237"/>
      <c r="L31" s="221"/>
      <c r="M31" s="221"/>
      <c r="N31" s="235"/>
      <c r="O31" s="237"/>
      <c r="P31" s="239"/>
      <c r="Q31" s="64"/>
      <c r="R31" s="64"/>
      <c r="S31" s="64"/>
      <c r="T31" s="64"/>
      <c r="U31" s="65" t="str">
        <f t="shared" si="15"/>
        <v xml:space="preserve">  </v>
      </c>
      <c r="V31" s="25" t="str">
        <f t="shared" si="1"/>
        <v/>
      </c>
      <c r="W31" s="62"/>
      <c r="X31" s="62"/>
      <c r="Y31" s="26" t="str">
        <f>IF(AND(W31="Preventivo",X31="Automático"),"50%",IF(AND(W31="Preventivo",X31="Manual"),"40%",IF(AND(W31="Detectivo",X31="Automático"),"40%",IF(AND(W31="Detectivo",X31="Manual"),"30%",IF(AND(W31="Correctivo",X31="Automático"),"35%",IF(AND(W31="Correctivo",X31="Manual"),"25%",""))))))</f>
        <v/>
      </c>
      <c r="Z31" s="62"/>
      <c r="AA31" s="62"/>
      <c r="AB31" s="62"/>
      <c r="AC31" s="27" t="str">
        <f t="shared" si="16"/>
        <v/>
      </c>
      <c r="AD31" s="241"/>
      <c r="AE31" s="26" t="str">
        <f>+AC31</f>
        <v/>
      </c>
      <c r="AF31" s="241"/>
      <c r="AG31" s="28" t="str">
        <f>IFERROR(IF(AND(V25="Impacto",V26="Impacto",V27="Impacto",V28="Impacto",V31="Impacto"),(AG28-(+AG28*Y31)),IF(V31="Impacto",(O25-(+O25*Y31)),IF(V31="Probabilidad",AG28,""))),"")</f>
        <v/>
      </c>
      <c r="AH31" s="223"/>
      <c r="AI31" s="225"/>
      <c r="AJ31" s="29"/>
      <c r="AK31" s="64"/>
      <c r="AL31" s="58"/>
      <c r="AM31" s="64"/>
      <c r="AN31" s="29"/>
      <c r="AO31" s="227"/>
      <c r="AP31" s="243"/>
      <c r="AQ31" s="243"/>
      <c r="AR31" s="244"/>
      <c r="AS31" s="23"/>
      <c r="AT31" s="23"/>
      <c r="AU31" s="23"/>
      <c r="AV31" s="23"/>
      <c r="AW31" s="23"/>
      <c r="AX31" s="23"/>
      <c r="AY31" s="23"/>
      <c r="AZ31" s="23"/>
      <c r="BA31" s="23"/>
      <c r="BB31" s="23"/>
      <c r="BC31" s="23"/>
      <c r="BD31" s="23"/>
      <c r="BE31" s="23"/>
      <c r="BF31" s="23"/>
      <c r="BG31" s="23"/>
      <c r="BH31" s="23"/>
      <c r="BI31" s="23"/>
      <c r="BJ31" s="23"/>
    </row>
    <row r="32" spans="1:62" s="24" customFormat="1" ht="150" hidden="1" customHeight="1" x14ac:dyDescent="0.25">
      <c r="A32" s="208" t="s">
        <v>85</v>
      </c>
      <c r="B32" s="210"/>
      <c r="C32" s="213"/>
      <c r="D32" s="215"/>
      <c r="E32" s="215"/>
      <c r="F32" s="215"/>
      <c r="G32" s="232" t="str">
        <f t="shared" ref="G32" si="19">+CONCATENATE(D32," ",E32," ",F32)</f>
        <v xml:space="preserve">  </v>
      </c>
      <c r="H32" s="215"/>
      <c r="I32" s="227"/>
      <c r="J32" s="235" t="str">
        <f>IF(I32&lt;=0,"",IF(I32&lt;=3,"Muy Baja",IF(I32&lt;=34,"Baja",IF(I32&lt;=600,"Media",IF(I32&lt;=6000,"Alta","Muy Alta")))))</f>
        <v/>
      </c>
      <c r="K32" s="237" t="str">
        <f>IF(J32="","",IF(J32="Muy Baja",0.2,IF(J32="Baja",0.4,IF(J32="Media",0.6,IF(J32="Alta",0.8,IF(J32="Muy Alta",1,))))))</f>
        <v/>
      </c>
      <c r="L32" s="221"/>
      <c r="M32" s="221">
        <f>IF(NOT(ISERROR(MATCH(L32,'[6]Tabla Impacto'!$B$221:$B$223,0))),'[6]Tabla Impacto'!$F$223,L32)</f>
        <v>0</v>
      </c>
      <c r="N32" s="235" t="str">
        <f>IF(OR(M32='[6]Tabla Impacto'!$C$11,M32='[6]Tabla Impacto'!$D$11),"Leve",IF(OR(M32='[6]Tabla Impacto'!$C$12,M32='[6]Tabla Impacto'!$D$12),"Menor",IF(OR(M32='[6]Tabla Impacto'!$C$13,M32='[6]Tabla Impacto'!$D$13),"Moderado",IF(OR(M32='[6]Tabla Impacto'!$C$14,M32='[6]Tabla Impacto'!$D$14),"Mayor",IF(OR(M32='[6]Tabla Impacto'!$C$15,M32='[6]Tabla Impacto'!$D$15),"Catastrófico","")))))</f>
        <v/>
      </c>
      <c r="O32" s="237" t="str">
        <f>IF(N32="","",IF(N32="Leve",0.2,IF(N32="Menor",0.4,IF(N32="Moderado",0.6,IF(N32="Mayor",0.8,IF(N32="Catastrófico",1,))))))</f>
        <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64"/>
      <c r="R32" s="58"/>
      <c r="S32" s="64"/>
      <c r="T32" s="58"/>
      <c r="U32" s="65" t="str">
        <f>+CONCATENATE(R32," ",S32," ",T32)</f>
        <v xml:space="preserve">  </v>
      </c>
      <c r="V32" s="25" t="str">
        <f t="shared" si="1"/>
        <v/>
      </c>
      <c r="W32" s="62"/>
      <c r="X32" s="62"/>
      <c r="Y32" s="26" t="str">
        <f>IF(AND(W32="Preventivo",X32="Automático"),"50%",IF(AND(W32="Preventivo",X32="Manual"),"40%",IF(AND(W32="Detectivo",X32="Automático"),"40%",IF(AND(W32="Detectivo",X32="Manual"),"30%",IF(AND(W32="Correctivo",X32="Automático"),"35%",IF(AND(W32="Correctivo",X32="Manual"),"25%",""))))))</f>
        <v/>
      </c>
      <c r="Z32" s="62"/>
      <c r="AA32" s="62"/>
      <c r="AB32" s="62"/>
      <c r="AC32" s="27" t="str">
        <f>IFERROR(IF(V32="Probabilidad",(K32-(+K32*Y32)),IF(V32="Impacto",K32,"")),"")</f>
        <v/>
      </c>
      <c r="AD32" s="241" t="str">
        <f>IFERROR(LOOKUP(LOOKUP(2,1/(AC32:AC38&lt;&gt;""),AC32:AC38),'[6]Opciones Tratamiento'!$I$2:$I$6,'[6]Opciones Tratamiento'!$J$2:$J$6),"")</f>
        <v/>
      </c>
      <c r="AE32" s="26" t="str">
        <f>+AC32</f>
        <v/>
      </c>
      <c r="AF32" s="241" t="str">
        <f>IFERROR(LOOKUP(LOOKUP(2,1/(AG32:AG38&lt;&gt;""),AG32:AG38),'[6]Opciones Tratamiento'!L2:M6),"")</f>
        <v/>
      </c>
      <c r="AG32" s="28" t="str">
        <f>IFERROR(IF(V32="Impacto",(O32-(+O32*Y32)),IF(V32="Probabilidad",O32,"")),"")</f>
        <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225"/>
      <c r="AJ32" s="29"/>
      <c r="AK32" s="64"/>
      <c r="AL32" s="58"/>
      <c r="AM32" s="64"/>
      <c r="AN32" s="29"/>
      <c r="AO32" s="227"/>
      <c r="AP32" s="243"/>
      <c r="AQ32" s="243"/>
      <c r="AR32" s="244"/>
      <c r="AS32" s="23"/>
      <c r="AT32" s="23"/>
      <c r="AU32" s="23"/>
      <c r="AV32" s="23"/>
      <c r="AW32" s="23"/>
      <c r="AX32" s="23"/>
      <c r="AY32" s="23"/>
      <c r="AZ32" s="23"/>
      <c r="BA32" s="23"/>
      <c r="BB32" s="23"/>
      <c r="BC32" s="23"/>
      <c r="BD32" s="23"/>
      <c r="BE32" s="23"/>
      <c r="BF32" s="23"/>
      <c r="BG32" s="23"/>
      <c r="BH32" s="23"/>
      <c r="BI32" s="23"/>
      <c r="BJ32" s="23"/>
    </row>
    <row r="33" spans="1:62" s="24" customFormat="1" ht="150" hidden="1" customHeight="1" x14ac:dyDescent="0.25">
      <c r="A33" s="208"/>
      <c r="B33" s="210"/>
      <c r="C33" s="213"/>
      <c r="D33" s="215"/>
      <c r="E33" s="215"/>
      <c r="F33" s="215"/>
      <c r="G33" s="232"/>
      <c r="H33" s="215"/>
      <c r="I33" s="227"/>
      <c r="J33" s="235"/>
      <c r="K33" s="237"/>
      <c r="L33" s="221"/>
      <c r="M33" s="221"/>
      <c r="N33" s="235"/>
      <c r="O33" s="237"/>
      <c r="P33" s="239"/>
      <c r="Q33" s="64"/>
      <c r="R33" s="64"/>
      <c r="S33" s="64"/>
      <c r="T33" s="64"/>
      <c r="U33" s="65" t="str">
        <f>+CONCATENATE(R33," ",S33," ",T33)</f>
        <v xml:space="preserve">  </v>
      </c>
      <c r="V33" s="25" t="str">
        <f t="shared" si="1"/>
        <v/>
      </c>
      <c r="W33" s="62"/>
      <c r="X33" s="62"/>
      <c r="Y33" s="26" t="str">
        <f t="shared" ref="Y33" si="20">IF(AND(W33="Preventivo",X33="Automático"),"50%",IF(AND(W33="Preventivo",X33="Manual"),"40%",IF(AND(W33="Detectivo",X33="Automático"),"40%",IF(AND(W33="Detectivo",X33="Manual"),"30%",IF(AND(W33="Correctivo",X33="Automático"),"35%",IF(AND(W33="Correctivo",X33="Manual"),"25%",""))))))</f>
        <v/>
      </c>
      <c r="Z33" s="62"/>
      <c r="AA33" s="62"/>
      <c r="AB33" s="62"/>
      <c r="AC33" s="27" t="str">
        <f>IFERROR(IF(AND(V32="Probabilidad",V33="Probabilidad"),(AE32-(+AE32*Y33)),IF(V33="Probabilidad",(K32-(+K32*Y33)),IF(V33="Impacto",AE32,""))),"")</f>
        <v/>
      </c>
      <c r="AD33" s="241"/>
      <c r="AE33" s="26" t="str">
        <f t="shared" ref="AE33" si="21">+AC33</f>
        <v/>
      </c>
      <c r="AF33" s="241"/>
      <c r="AG33" s="28" t="str">
        <f>IFERROR(IF(AND(V32="Impacto",V33="Impacto"),(AG32-(+AG32*Y33)),IF(V33="Impacto",(O32-(+O32*Y33)),IF(V33="Probabilidad",AG32,""))),"")</f>
        <v/>
      </c>
      <c r="AH33" s="223"/>
      <c r="AI33" s="225"/>
      <c r="AJ33" s="29"/>
      <c r="AK33" s="64"/>
      <c r="AL33" s="58"/>
      <c r="AM33" s="64"/>
      <c r="AN33" s="29"/>
      <c r="AO33" s="227"/>
      <c r="AP33" s="243"/>
      <c r="AQ33" s="243"/>
      <c r="AR33" s="244"/>
      <c r="AS33" s="23"/>
      <c r="AT33" s="23"/>
      <c r="AU33" s="23"/>
      <c r="AV33" s="23"/>
      <c r="AW33" s="23"/>
      <c r="AX33" s="23"/>
      <c r="AY33" s="23"/>
      <c r="AZ33" s="23"/>
      <c r="BA33" s="23"/>
      <c r="BB33" s="23"/>
      <c r="BC33" s="23"/>
      <c r="BD33" s="23"/>
      <c r="BE33" s="23"/>
      <c r="BF33" s="23"/>
      <c r="BG33" s="23"/>
      <c r="BH33" s="23"/>
      <c r="BI33" s="23"/>
      <c r="BJ33" s="23"/>
    </row>
    <row r="34" spans="1:62" s="24" customFormat="1" ht="150" hidden="1" customHeight="1" x14ac:dyDescent="0.25">
      <c r="A34" s="208"/>
      <c r="B34" s="210"/>
      <c r="C34" s="213"/>
      <c r="D34" s="215"/>
      <c r="E34" s="215"/>
      <c r="F34" s="215"/>
      <c r="G34" s="232"/>
      <c r="H34" s="215"/>
      <c r="I34" s="227"/>
      <c r="J34" s="235"/>
      <c r="K34" s="237"/>
      <c r="L34" s="221"/>
      <c r="M34" s="221"/>
      <c r="N34" s="235"/>
      <c r="O34" s="237"/>
      <c r="P34" s="239"/>
      <c r="Q34" s="64"/>
      <c r="R34" s="64"/>
      <c r="S34" s="64"/>
      <c r="T34" s="64"/>
      <c r="U34" s="65" t="str">
        <f t="shared" ref="U34:U38" si="22">+CONCATENATE(R34," ",S34," ",T34)</f>
        <v xml:space="preserve">  </v>
      </c>
      <c r="V34" s="25" t="str">
        <f t="shared" si="1"/>
        <v/>
      </c>
      <c r="W34" s="62"/>
      <c r="X34" s="62"/>
      <c r="Y34" s="26" t="str">
        <f>IF(AND(W34="Preventivo",X34="Automático"),"50%",IF(AND(W34="Preventivo",X34="Manual"),"40%",IF(AND(W34="Detectivo",X34="Automático"),"40%",IF(AND(W34="Detectivo",X34="Manual"),"30%",IF(AND(W34="Correctivo",X34="Automático"),"35%",IF(AND(W34="Correctivo",X34="Manual"),"25%",""))))))</f>
        <v/>
      </c>
      <c r="Z34" s="62"/>
      <c r="AA34" s="62"/>
      <c r="AB34" s="62"/>
      <c r="AC34" s="27" t="str">
        <f t="shared" ref="AC34:AC38" si="23">IFERROR(IF(AND(V33="Probabilidad",V34="Probabilidad"),(AE33-(+AE33*Y34)),IF(V34="Probabilidad",(K33-(+K33*Y34)),IF(V34="Impacto",AE33,""))),"")</f>
        <v/>
      </c>
      <c r="AD34" s="241"/>
      <c r="AE34" s="26" t="str">
        <f>+AC34</f>
        <v/>
      </c>
      <c r="AF34" s="241"/>
      <c r="AG34" s="28" t="str">
        <f>IFERROR(IF(AND(V32="Impacto",V33="Impacto",V34="Impacto"),(AG33-(+AG33*Y34)),IF(V34="Impacto",(O32-(+O32*Y34)),IF(V34="Probabilidad",AG33,""))),"")</f>
        <v/>
      </c>
      <c r="AH34" s="223"/>
      <c r="AI34" s="225"/>
      <c r="AJ34" s="29"/>
      <c r="AK34" s="64"/>
      <c r="AL34" s="58"/>
      <c r="AM34" s="64"/>
      <c r="AN34" s="29"/>
      <c r="AO34" s="227"/>
      <c r="AP34" s="243"/>
      <c r="AQ34" s="243"/>
      <c r="AR34" s="244"/>
      <c r="AS34" s="23"/>
      <c r="AT34" s="23"/>
      <c r="AU34" s="23"/>
      <c r="AV34" s="23"/>
      <c r="AW34" s="23"/>
      <c r="AX34" s="23"/>
      <c r="AY34" s="23"/>
      <c r="AZ34" s="23"/>
      <c r="BA34" s="23"/>
      <c r="BB34" s="23"/>
      <c r="BC34" s="23"/>
      <c r="BD34" s="23"/>
      <c r="BE34" s="23"/>
      <c r="BF34" s="23"/>
      <c r="BG34" s="23"/>
      <c r="BH34" s="23"/>
      <c r="BI34" s="23"/>
      <c r="BJ34" s="23"/>
    </row>
    <row r="35" spans="1:62" s="24" customFormat="1" ht="150" hidden="1" customHeight="1" x14ac:dyDescent="0.25">
      <c r="A35" s="208"/>
      <c r="B35" s="210"/>
      <c r="C35" s="213"/>
      <c r="D35" s="215"/>
      <c r="E35" s="215"/>
      <c r="F35" s="215"/>
      <c r="G35" s="232"/>
      <c r="H35" s="215"/>
      <c r="I35" s="227"/>
      <c r="J35" s="235"/>
      <c r="K35" s="237"/>
      <c r="L35" s="221"/>
      <c r="M35" s="221"/>
      <c r="N35" s="235"/>
      <c r="O35" s="237"/>
      <c r="P35" s="239"/>
      <c r="Q35" s="64"/>
      <c r="R35" s="64"/>
      <c r="S35" s="64"/>
      <c r="T35" s="64"/>
      <c r="U35" s="65" t="str">
        <f t="shared" si="22"/>
        <v xml:space="preserve">  </v>
      </c>
      <c r="V35" s="25" t="str">
        <f t="shared" si="1"/>
        <v/>
      </c>
      <c r="W35" s="62"/>
      <c r="X35" s="62"/>
      <c r="Y35" s="26" t="str">
        <f t="shared" ref="Y35" si="24">IF(AND(W35="Preventivo",X35="Automático"),"50%",IF(AND(W35="Preventivo",X35="Manual"),"40%",IF(AND(W35="Detectivo",X35="Automático"),"40%",IF(AND(W35="Detectivo",X35="Manual"),"30%",IF(AND(W35="Correctivo",X35="Automático"),"35%",IF(AND(W35="Correctivo",X35="Manual"),"25%",""))))))</f>
        <v/>
      </c>
      <c r="Z35" s="62"/>
      <c r="AA35" s="62"/>
      <c r="AB35" s="62"/>
      <c r="AC35" s="27" t="str">
        <f t="shared" si="23"/>
        <v/>
      </c>
      <c r="AD35" s="241"/>
      <c r="AE35" s="26" t="str">
        <f t="shared" ref="AE35" si="25">+AC35</f>
        <v/>
      </c>
      <c r="AF35" s="241"/>
      <c r="AG35" s="28" t="str">
        <f>IFERROR(IF(AND(V32="Impacto",V33="Impacto",V34="Impacto",V35="Impacto"),(AG34-(+AG34*Y35)),IF(V35="Impacto",(O32-(+O32*Y35)),IF(V35="Probabilidad",AG34,""))),"")</f>
        <v/>
      </c>
      <c r="AH35" s="223"/>
      <c r="AI35" s="225"/>
      <c r="AJ35" s="29"/>
      <c r="AK35" s="64"/>
      <c r="AL35" s="58"/>
      <c r="AM35" s="64"/>
      <c r="AN35" s="29"/>
      <c r="AO35" s="227"/>
      <c r="AP35" s="243"/>
      <c r="AQ35" s="243"/>
      <c r="AR35" s="244"/>
      <c r="AS35" s="23"/>
      <c r="AT35" s="23"/>
      <c r="AU35" s="23"/>
      <c r="AV35" s="23"/>
      <c r="AW35" s="23"/>
      <c r="AX35" s="23"/>
      <c r="AY35" s="23"/>
      <c r="AZ35" s="23"/>
      <c r="BA35" s="23"/>
      <c r="BB35" s="23"/>
      <c r="BC35" s="23"/>
      <c r="BD35" s="23"/>
      <c r="BE35" s="23"/>
      <c r="BF35" s="23"/>
      <c r="BG35" s="23"/>
      <c r="BH35" s="23"/>
      <c r="BI35" s="23"/>
      <c r="BJ35" s="23"/>
    </row>
    <row r="36" spans="1:62" s="24" customFormat="1" ht="150" hidden="1" customHeight="1" x14ac:dyDescent="0.25">
      <c r="A36" s="208"/>
      <c r="B36" s="210"/>
      <c r="C36" s="213"/>
      <c r="D36" s="215"/>
      <c r="E36" s="215"/>
      <c r="F36" s="215"/>
      <c r="G36" s="232"/>
      <c r="H36" s="215"/>
      <c r="I36" s="227"/>
      <c r="J36" s="235"/>
      <c r="K36" s="237"/>
      <c r="L36" s="221"/>
      <c r="M36" s="221"/>
      <c r="N36" s="235"/>
      <c r="O36" s="237"/>
      <c r="P36" s="239"/>
      <c r="Q36" s="64"/>
      <c r="R36" s="64"/>
      <c r="S36" s="64"/>
      <c r="T36" s="64"/>
      <c r="U36" s="65" t="str">
        <f t="shared" si="22"/>
        <v xml:space="preserve">  </v>
      </c>
      <c r="V36" s="25" t="str">
        <f t="shared" si="1"/>
        <v/>
      </c>
      <c r="W36" s="62"/>
      <c r="X36" s="62"/>
      <c r="Y36" s="26" t="str">
        <f>IF(AND(W36="Preventivo",X36="Automático"),"50%",IF(AND(W36="Preventivo",X36="Manual"),"40%",IF(AND(W36="Detectivo",X36="Automático"),"40%",IF(AND(W36="Detectivo",X36="Manual"),"30%",IF(AND(W36="Correctivo",X36="Automático"),"35%",IF(AND(W36="Correctivo",X36="Manual"),"25%",""))))))</f>
        <v/>
      </c>
      <c r="Z36" s="62"/>
      <c r="AA36" s="62"/>
      <c r="AB36" s="62"/>
      <c r="AC36" s="27" t="str">
        <f t="shared" si="23"/>
        <v/>
      </c>
      <c r="AD36" s="241"/>
      <c r="AE36" s="26" t="str">
        <f>+AC36</f>
        <v/>
      </c>
      <c r="AF36" s="241"/>
      <c r="AG36" s="28" t="str">
        <f>IFERROR(IF(AND(V31="Impacto",V32="Impacto",V33="Impacto",V34="Impacto",V36="Impacto"),(AG34-(+AG34*Y36)),IF(V36="Impacto",(O31-(+O31*Y36)),IF(V36="Probabilidad",AG34,""))),"")</f>
        <v/>
      </c>
      <c r="AH36" s="223"/>
      <c r="AI36" s="225"/>
      <c r="AJ36" s="29"/>
      <c r="AK36" s="64"/>
      <c r="AL36" s="58"/>
      <c r="AM36" s="64"/>
      <c r="AN36" s="29"/>
      <c r="AO36" s="227"/>
      <c r="AP36" s="243"/>
      <c r="AQ36" s="243"/>
      <c r="AR36" s="244"/>
      <c r="AS36" s="23"/>
      <c r="AT36" s="23"/>
      <c r="AU36" s="23"/>
      <c r="AV36" s="23"/>
      <c r="AW36" s="23"/>
      <c r="AX36" s="23"/>
      <c r="AY36" s="23"/>
      <c r="AZ36" s="23"/>
      <c r="BA36" s="23"/>
      <c r="BB36" s="23"/>
      <c r="BC36" s="23"/>
      <c r="BD36" s="23"/>
      <c r="BE36" s="23"/>
      <c r="BF36" s="23"/>
      <c r="BG36" s="23"/>
      <c r="BH36" s="23"/>
      <c r="BI36" s="23"/>
      <c r="BJ36" s="23"/>
    </row>
    <row r="37" spans="1:62" s="24" customFormat="1" ht="150" hidden="1" customHeight="1" x14ac:dyDescent="0.25">
      <c r="A37" s="208"/>
      <c r="B37" s="210"/>
      <c r="C37" s="213"/>
      <c r="D37" s="215"/>
      <c r="E37" s="215"/>
      <c r="F37" s="215"/>
      <c r="G37" s="232"/>
      <c r="H37" s="215"/>
      <c r="I37" s="227"/>
      <c r="J37" s="235"/>
      <c r="K37" s="237"/>
      <c r="L37" s="221"/>
      <c r="M37" s="221"/>
      <c r="N37" s="235"/>
      <c r="O37" s="237"/>
      <c r="P37" s="239"/>
      <c r="Q37" s="64"/>
      <c r="R37" s="64"/>
      <c r="S37" s="64"/>
      <c r="T37" s="64"/>
      <c r="U37" s="65" t="str">
        <f t="shared" si="22"/>
        <v xml:space="preserve">  </v>
      </c>
      <c r="V37" s="25" t="str">
        <f t="shared" si="1"/>
        <v/>
      </c>
      <c r="W37" s="62"/>
      <c r="X37" s="62"/>
      <c r="Y37" s="26" t="str">
        <f>IF(AND(W37="Preventivo",X37="Automático"),"50%",IF(AND(W37="Preventivo",X37="Manual"),"40%",IF(AND(W37="Detectivo",X37="Automático"),"40%",IF(AND(W37="Detectivo",X37="Manual"),"30%",IF(AND(W37="Correctivo",X37="Automático"),"35%",IF(AND(W37="Correctivo",X37="Manual"),"25%",""))))))</f>
        <v/>
      </c>
      <c r="Z37" s="62"/>
      <c r="AA37" s="62"/>
      <c r="AB37" s="62"/>
      <c r="AC37" s="27" t="str">
        <f t="shared" si="23"/>
        <v/>
      </c>
      <c r="AD37" s="241"/>
      <c r="AE37" s="26" t="str">
        <f>+AC37</f>
        <v/>
      </c>
      <c r="AF37" s="241"/>
      <c r="AG37" s="28" t="str">
        <f>IFERROR(IF(AND(V31="Impacto",V32="Impacto",V33="Impacto",V34="Impacto",V37="Impacto"),(AG34-(+AG34*Y37)),IF(V37="Impacto",(O31-(+O31*Y37)),IF(V37="Probabilidad",AG34,""))),"")</f>
        <v/>
      </c>
      <c r="AH37" s="223"/>
      <c r="AI37" s="225"/>
      <c r="AJ37" s="29"/>
      <c r="AK37" s="64"/>
      <c r="AL37" s="58"/>
      <c r="AM37" s="64"/>
      <c r="AN37" s="29"/>
      <c r="AO37" s="227"/>
      <c r="AP37" s="243"/>
      <c r="AQ37" s="243"/>
      <c r="AR37" s="244"/>
      <c r="AS37" s="23"/>
      <c r="AT37" s="23"/>
      <c r="AU37" s="23"/>
      <c r="AV37" s="23"/>
      <c r="AW37" s="23"/>
      <c r="AX37" s="23"/>
      <c r="AY37" s="23"/>
      <c r="AZ37" s="23"/>
      <c r="BA37" s="23"/>
      <c r="BB37" s="23"/>
      <c r="BC37" s="23"/>
      <c r="BD37" s="23"/>
      <c r="BE37" s="23"/>
      <c r="BF37" s="23"/>
      <c r="BG37" s="23"/>
      <c r="BH37" s="23"/>
      <c r="BI37" s="23"/>
      <c r="BJ37" s="23"/>
    </row>
    <row r="38" spans="1:62" s="24" customFormat="1" ht="150" hidden="1" customHeight="1" x14ac:dyDescent="0.25">
      <c r="A38" s="208"/>
      <c r="B38" s="210"/>
      <c r="C38" s="213"/>
      <c r="D38" s="215"/>
      <c r="E38" s="215"/>
      <c r="F38" s="215"/>
      <c r="G38" s="232"/>
      <c r="H38" s="215"/>
      <c r="I38" s="227"/>
      <c r="J38" s="235"/>
      <c r="K38" s="237"/>
      <c r="L38" s="221"/>
      <c r="M38" s="221"/>
      <c r="N38" s="235"/>
      <c r="O38" s="237"/>
      <c r="P38" s="239"/>
      <c r="Q38" s="64"/>
      <c r="R38" s="64"/>
      <c r="S38" s="64"/>
      <c r="T38" s="64"/>
      <c r="U38" s="65" t="str">
        <f t="shared" si="22"/>
        <v xml:space="preserve">  </v>
      </c>
      <c r="V38" s="25" t="str">
        <f t="shared" si="1"/>
        <v/>
      </c>
      <c r="W38" s="62"/>
      <c r="X38" s="62"/>
      <c r="Y38" s="26" t="str">
        <f>IF(AND(W38="Preventivo",X38="Automático"),"50%",IF(AND(W38="Preventivo",X38="Manual"),"40%",IF(AND(W38="Detectivo",X38="Automático"),"40%",IF(AND(W38="Detectivo",X38="Manual"),"30%",IF(AND(W38="Correctivo",X38="Automático"),"35%",IF(AND(W38="Correctivo",X38="Manual"),"25%",""))))))</f>
        <v/>
      </c>
      <c r="Z38" s="62"/>
      <c r="AA38" s="62"/>
      <c r="AB38" s="62"/>
      <c r="AC38" s="27" t="str">
        <f t="shared" si="23"/>
        <v/>
      </c>
      <c r="AD38" s="241"/>
      <c r="AE38" s="26" t="str">
        <f>+AC38</f>
        <v/>
      </c>
      <c r="AF38" s="241"/>
      <c r="AG38" s="28" t="str">
        <f>IFERROR(IF(AND(V32="Impacto",V33="Impacto",V34="Impacto",V35="Impacto",V38="Impacto"),(AG35-(+AG35*Y38)),IF(V38="Impacto",(O32-(+O32*Y38)),IF(V38="Probabilidad",AG35,""))),"")</f>
        <v/>
      </c>
      <c r="AH38" s="223"/>
      <c r="AI38" s="225"/>
      <c r="AJ38" s="29"/>
      <c r="AK38" s="64"/>
      <c r="AL38" s="58"/>
      <c r="AM38" s="64"/>
      <c r="AN38" s="29"/>
      <c r="AO38" s="227"/>
      <c r="AP38" s="243"/>
      <c r="AQ38" s="243"/>
      <c r="AR38" s="244"/>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6">+CONCATENATE(D39,"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IF(NOT(ISERROR(MATCH(L39,'[6]Tabla Impacto'!$B$221:$B$223,0))),'[6]Tabla Impacto'!$F$223,L39)</f>
        <v>0</v>
      </c>
      <c r="N39" s="235" t="str">
        <f>IF(OR(M39='[6]Tabla Impacto'!$C$11,M39='[6]Tabla Impacto'!$D$11),"Leve",IF(OR(M39='[6]Tabla Impacto'!$C$12,M39='[6]Tabla Impacto'!$D$12),"Menor",IF(OR(M39='[6]Tabla Impacto'!$C$13,M39='[6]Tabla Impacto'!$D$13),"Moderado",IF(OR(M39='[6]Tabla Impacto'!$C$14,M39='[6]Tabla Impacto'!$D$14),"Mayor",IF(OR(M39='[6]Tabla Impacto'!$C$15,M39='[6]Tabla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64"/>
      <c r="R39" s="58"/>
      <c r="S39" s="64"/>
      <c r="T39" s="58"/>
      <c r="U39" s="65" t="str">
        <f>+CONCATENATE(R39," ",S39," ",T39)</f>
        <v xml:space="preserve">  </v>
      </c>
      <c r="V39" s="25" t="str">
        <f t="shared" si="1"/>
        <v/>
      </c>
      <c r="W39" s="62"/>
      <c r="X39" s="62"/>
      <c r="Y39" s="26" t="str">
        <f>IF(AND(W39="Preventivo",X39="Automático"),"50%",IF(AND(W39="Preventivo",X39="Manual"),"40%",IF(AND(W39="Detectivo",X39="Automático"),"40%",IF(AND(W39="Detectivo",X39="Manual"),"30%",IF(AND(W39="Correctivo",X39="Automático"),"35%",IF(AND(W39="Correctivo",X39="Manual"),"25%",""))))))</f>
        <v/>
      </c>
      <c r="Z39" s="62"/>
      <c r="AA39" s="62"/>
      <c r="AB39" s="62"/>
      <c r="AC39" s="27" t="str">
        <f>IFERROR(IF(V39="Probabilidad",(K39-(+K39*Y39)),IF(V39="Impacto",K39,"")),"")</f>
        <v/>
      </c>
      <c r="AD39" s="241" t="str">
        <f>IFERROR(LOOKUP(LOOKUP(2,1/(AC39:AC45&lt;&gt;""),AC39:AC45),'[6]Opciones Tratamiento'!$I$2:$I$6,'[6]Opciones Tratamiento'!$J$2:$J$6),"")</f>
        <v/>
      </c>
      <c r="AE39" s="26" t="str">
        <f>+AC39</f>
        <v/>
      </c>
      <c r="AF39" s="241" t="str">
        <f>IFERROR(LOOKUP(LOOKUP(2,1/(AG39:AG45&lt;&gt;""),AG39:AG45),'[6]Opciones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64"/>
      <c r="AL39" s="58"/>
      <c r="AM39" s="64"/>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64"/>
      <c r="R40" s="64"/>
      <c r="S40" s="64"/>
      <c r="T40" s="64"/>
      <c r="U40" s="65" t="str">
        <f>+CONCATENATE(R40," ",S40," ",T40)</f>
        <v xml:space="preserve">  </v>
      </c>
      <c r="V40" s="25" t="str">
        <f t="shared" si="1"/>
        <v/>
      </c>
      <c r="W40" s="62"/>
      <c r="X40" s="62"/>
      <c r="Y40" s="26" t="str">
        <f t="shared" ref="Y40" si="27">IF(AND(W40="Preventivo",X40="Automático"),"50%",IF(AND(W40="Preventivo",X40="Manual"),"40%",IF(AND(W40="Detectivo",X40="Automático"),"40%",IF(AND(W40="Detectivo",X40="Manual"),"30%",IF(AND(W40="Correctivo",X40="Automático"),"35%",IF(AND(W40="Correctivo",X40="Manual"),"25%",""))))))</f>
        <v/>
      </c>
      <c r="Z40" s="62"/>
      <c r="AA40" s="62"/>
      <c r="AB40" s="62"/>
      <c r="AC40" s="27" t="str">
        <f>IFERROR(IF(AND(V39="Probabilidad",V40="Probabilidad"),(AE39-(+AE39*Y40)),IF(V40="Probabilidad",(K39-(+K39*Y40)),IF(V40="Impacto",AE39,""))),"")</f>
        <v/>
      </c>
      <c r="AD40" s="241"/>
      <c r="AE40" s="26" t="str">
        <f t="shared" ref="AE40" si="28">+AC40</f>
        <v/>
      </c>
      <c r="AF40" s="241"/>
      <c r="AG40" s="28" t="str">
        <f>IFERROR(IF(AND(V39="Impacto",V40="Impacto"),(AG39-(+AG39*Y40)),IF(V40="Impacto",(O39-(+O39*Y40)),IF(V40="Probabilidad",AG39,""))),"")</f>
        <v/>
      </c>
      <c r="AH40" s="223"/>
      <c r="AI40" s="225"/>
      <c r="AJ40" s="29"/>
      <c r="AK40" s="64"/>
      <c r="AL40" s="58"/>
      <c r="AM40" s="64"/>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64"/>
      <c r="R41" s="64"/>
      <c r="S41" s="64"/>
      <c r="T41" s="64"/>
      <c r="U41" s="65" t="str">
        <f t="shared" ref="U41:U45" si="29">+CONCATENATE(R41," ",S41," ",T41)</f>
        <v xml:space="preserve">  </v>
      </c>
      <c r="V41" s="25" t="str">
        <f t="shared" si="1"/>
        <v/>
      </c>
      <c r="W41" s="62"/>
      <c r="X41" s="62"/>
      <c r="Y41" s="26" t="str">
        <f>IF(AND(W41="Preventivo",X41="Automático"),"50%",IF(AND(W41="Preventivo",X41="Manual"),"40%",IF(AND(W41="Detectivo",X41="Automático"),"40%",IF(AND(W41="Detectivo",X41="Manual"),"30%",IF(AND(W41="Correctivo",X41="Automático"),"35%",IF(AND(W41="Correctivo",X41="Manual"),"25%",""))))))</f>
        <v/>
      </c>
      <c r="Z41" s="62"/>
      <c r="AA41" s="62"/>
      <c r="AB41" s="62"/>
      <c r="AC41" s="27" t="str">
        <f t="shared" ref="AC41:AC45" si="30">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64"/>
      <c r="AL41" s="58"/>
      <c r="AM41" s="64"/>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64"/>
      <c r="R42" s="64"/>
      <c r="S42" s="64"/>
      <c r="T42" s="64"/>
      <c r="U42" s="65" t="str">
        <f t="shared" si="29"/>
        <v xml:space="preserve">  </v>
      </c>
      <c r="V42" s="25" t="str">
        <f t="shared" si="1"/>
        <v/>
      </c>
      <c r="W42" s="62"/>
      <c r="X42" s="62"/>
      <c r="Y42" s="26" t="str">
        <f t="shared" ref="Y42" si="31">IF(AND(W42="Preventivo",X42="Automático"),"50%",IF(AND(W42="Preventivo",X42="Manual"),"40%",IF(AND(W42="Detectivo",X42="Automático"),"40%",IF(AND(W42="Detectivo",X42="Manual"),"30%",IF(AND(W42="Correctivo",X42="Automático"),"35%",IF(AND(W42="Correctivo",X42="Manual"),"25%",""))))))</f>
        <v/>
      </c>
      <c r="Z42" s="62"/>
      <c r="AA42" s="62"/>
      <c r="AB42" s="62"/>
      <c r="AC42" s="27" t="str">
        <f t="shared" si="30"/>
        <v/>
      </c>
      <c r="AD42" s="241"/>
      <c r="AE42" s="26" t="str">
        <f t="shared" ref="AE42" si="32">+AC42</f>
        <v/>
      </c>
      <c r="AF42" s="241"/>
      <c r="AG42" s="28" t="str">
        <f>IFERROR(IF(AND(V39="Impacto",V40="Impacto",V41="Impacto",V42="Impacto"),(AG41-(+AG41*Y42)),IF(V42="Impacto",(O39-(+O39*Y42)),IF(V42="Probabilidad",AG41,""))),"")</f>
        <v/>
      </c>
      <c r="AH42" s="223"/>
      <c r="AI42" s="225"/>
      <c r="AJ42" s="29"/>
      <c r="AK42" s="64"/>
      <c r="AL42" s="58"/>
      <c r="AM42" s="64"/>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64"/>
      <c r="R43" s="64"/>
      <c r="S43" s="64"/>
      <c r="T43" s="64"/>
      <c r="U43" s="65" t="str">
        <f t="shared" si="29"/>
        <v xml:space="preserve">  </v>
      </c>
      <c r="V43" s="25" t="str">
        <f t="shared" si="1"/>
        <v/>
      </c>
      <c r="W43" s="62"/>
      <c r="X43" s="62"/>
      <c r="Y43" s="26" t="str">
        <f>IF(AND(W43="Preventivo",X43="Automático"),"50%",IF(AND(W43="Preventivo",X43="Manual"),"40%",IF(AND(W43="Detectivo",X43="Automático"),"40%",IF(AND(W43="Detectivo",X43="Manual"),"30%",IF(AND(W43="Correctivo",X43="Automático"),"35%",IF(AND(W43="Correctivo",X43="Manual"),"25%",""))))))</f>
        <v/>
      </c>
      <c r="Z43" s="62"/>
      <c r="AA43" s="62"/>
      <c r="AB43" s="62"/>
      <c r="AC43" s="27" t="str">
        <f t="shared" si="30"/>
        <v/>
      </c>
      <c r="AD43" s="241"/>
      <c r="AE43" s="26" t="str">
        <f>+AC43</f>
        <v/>
      </c>
      <c r="AF43" s="241"/>
      <c r="AG43" s="28" t="str">
        <f>IFERROR(IF(AND(V38="Impacto",V39="Impacto",V40="Impacto",V41="Impacto",V43="Impacto"),(AG41-(+AG41*Y43)),IF(V43="Impacto",(O38-(+O38*Y43)),IF(V43="Probabilidad",AG41,""))),"")</f>
        <v/>
      </c>
      <c r="AH43" s="223"/>
      <c r="AI43" s="225"/>
      <c r="AJ43" s="29"/>
      <c r="AK43" s="64"/>
      <c r="AL43" s="58"/>
      <c r="AM43" s="64"/>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64"/>
      <c r="R44" s="64"/>
      <c r="S44" s="64"/>
      <c r="T44" s="64"/>
      <c r="U44" s="65" t="str">
        <f t="shared" si="29"/>
        <v xml:space="preserve">  </v>
      </c>
      <c r="V44" s="25" t="str">
        <f t="shared" si="1"/>
        <v/>
      </c>
      <c r="W44" s="62"/>
      <c r="X44" s="62"/>
      <c r="Y44" s="26" t="str">
        <f>IF(AND(W44="Preventivo",X44="Automático"),"50%",IF(AND(W44="Preventivo",X44="Manual"),"40%",IF(AND(W44="Detectivo",X44="Automático"),"40%",IF(AND(W44="Detectivo",X44="Manual"),"30%",IF(AND(W44="Correctivo",X44="Automático"),"35%",IF(AND(W44="Correctivo",X44="Manual"),"25%",""))))))</f>
        <v/>
      </c>
      <c r="Z44" s="62"/>
      <c r="AA44" s="62"/>
      <c r="AB44" s="62"/>
      <c r="AC44" s="27" t="str">
        <f t="shared" si="30"/>
        <v/>
      </c>
      <c r="AD44" s="241"/>
      <c r="AE44" s="26" t="str">
        <f>+AC44</f>
        <v/>
      </c>
      <c r="AF44" s="241"/>
      <c r="AG44" s="28" t="str">
        <f>IFERROR(IF(AND(V38="Impacto",V39="Impacto",V40="Impacto",V41="Impacto",V44="Impacto"),(AG41-(+AG41*Y44)),IF(V44="Impacto",(O38-(+O38*Y44)),IF(V44="Probabilidad",AG41,""))),"")</f>
        <v/>
      </c>
      <c r="AH44" s="223"/>
      <c r="AI44" s="225"/>
      <c r="AJ44" s="29"/>
      <c r="AK44" s="64"/>
      <c r="AL44" s="58"/>
      <c r="AM44" s="64"/>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64"/>
      <c r="R45" s="64"/>
      <c r="S45" s="64"/>
      <c r="T45" s="64"/>
      <c r="U45" s="65" t="str">
        <f t="shared" si="29"/>
        <v xml:space="preserve">  </v>
      </c>
      <c r="V45" s="25" t="str">
        <f t="shared" si="1"/>
        <v/>
      </c>
      <c r="W45" s="62"/>
      <c r="X45" s="62"/>
      <c r="Y45" s="26" t="str">
        <f>IF(AND(W45="Preventivo",X45="Automático"),"50%",IF(AND(W45="Preventivo",X45="Manual"),"40%",IF(AND(W45="Detectivo",X45="Automático"),"40%",IF(AND(W45="Detectivo",X45="Manual"),"30%",IF(AND(W45="Correctivo",X45="Automático"),"35%",IF(AND(W45="Correctivo",X45="Manual"),"25%",""))))))</f>
        <v/>
      </c>
      <c r="Z45" s="62"/>
      <c r="AA45" s="62"/>
      <c r="AB45" s="62"/>
      <c r="AC45" s="27" t="str">
        <f t="shared" si="30"/>
        <v/>
      </c>
      <c r="AD45" s="241"/>
      <c r="AE45" s="26" t="str">
        <f>+AC45</f>
        <v/>
      </c>
      <c r="AF45" s="241"/>
      <c r="AG45" s="28" t="str">
        <f>IFERROR(IF(AND(V39="Impacto",V40="Impacto",V41="Impacto",V42="Impacto",V45="Impacto"),(AG42-(+AG42*Y45)),IF(V45="Impacto",(O39-(+O39*Y45)),IF(V45="Probabilidad",AG42,""))),"")</f>
        <v/>
      </c>
      <c r="AH45" s="223"/>
      <c r="AI45" s="225"/>
      <c r="AJ45" s="29"/>
      <c r="AK45" s="64"/>
      <c r="AL45" s="58"/>
      <c r="AM45" s="64"/>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3">+CONCATENATE(D46,"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IF(NOT(ISERROR(MATCH(L46,'[6]Tabla Impacto'!$B$221:$B$223,0))),'[6]Tabla Impacto'!$F$223,L46)</f>
        <v>0</v>
      </c>
      <c r="N46" s="235" t="str">
        <f>IF(OR(M46='[6]Tabla Impacto'!$C$11,M46='[6]Tabla Impacto'!$D$11),"Leve",IF(OR(M46='[6]Tabla Impacto'!$C$12,M46='[6]Tabla Impacto'!$D$12),"Menor",IF(OR(M46='[6]Tabla Impacto'!$C$13,M46='[6]Tabla Impacto'!$D$13),"Moderado",IF(OR(M46='[6]Tabla Impacto'!$C$14,M46='[6]Tabla Impacto'!$D$14),"Mayor",IF(OR(M46='[6]Tabla Impacto'!$C$15,M46='[6]Tabla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64"/>
      <c r="R46" s="58"/>
      <c r="S46" s="64"/>
      <c r="T46" s="58"/>
      <c r="U46" s="65" t="str">
        <f>+CONCATENATE(R46," ",S46," ",T46)</f>
        <v xml:space="preserve">  </v>
      </c>
      <c r="V46" s="25" t="str">
        <f t="shared" si="1"/>
        <v/>
      </c>
      <c r="W46" s="62"/>
      <c r="X46" s="62"/>
      <c r="Y46" s="26" t="str">
        <f>IF(AND(W46="Preventivo",X46="Automático"),"50%",IF(AND(W46="Preventivo",X46="Manual"),"40%",IF(AND(W46="Detectivo",X46="Automático"),"40%",IF(AND(W46="Detectivo",X46="Manual"),"30%",IF(AND(W46="Correctivo",X46="Automático"),"35%",IF(AND(W46="Correctivo",X46="Manual"),"25%",""))))))</f>
        <v/>
      </c>
      <c r="Z46" s="62"/>
      <c r="AA46" s="62"/>
      <c r="AB46" s="62"/>
      <c r="AC46" s="27" t="str">
        <f>IFERROR(IF(V46="Probabilidad",(K46-(+K46*Y46)),IF(V46="Impacto",K46,"")),"")</f>
        <v/>
      </c>
      <c r="AD46" s="241" t="str">
        <f>IFERROR(LOOKUP(LOOKUP(2,1/(AC46:AC52&lt;&gt;""),AC46:AC52),'[6]Opciones Tratamiento'!$I$2:$I$6,'[6]Opciones Tratamiento'!$J$2:$J$6),"")</f>
        <v/>
      </c>
      <c r="AE46" s="26" t="str">
        <f>+AC46</f>
        <v/>
      </c>
      <c r="AF46" s="241" t="str">
        <f>IFERROR(LOOKUP(LOOKUP(2,1/(AG46:AG52&lt;&gt;""),AG46:AG52),'[6]Opciones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64"/>
      <c r="AL46" s="58"/>
      <c r="AM46" s="64"/>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64"/>
      <c r="R47" s="64"/>
      <c r="S47" s="64"/>
      <c r="T47" s="64"/>
      <c r="U47" s="65" t="str">
        <f>+CONCATENATE(R47," ",S47," ",T47)</f>
        <v xml:space="preserve">  </v>
      </c>
      <c r="V47" s="25" t="str">
        <f t="shared" si="1"/>
        <v/>
      </c>
      <c r="W47" s="62"/>
      <c r="X47" s="62"/>
      <c r="Y47" s="26" t="str">
        <f t="shared" ref="Y47" si="34">IF(AND(W47="Preventivo",X47="Automático"),"50%",IF(AND(W47="Preventivo",X47="Manual"),"40%",IF(AND(W47="Detectivo",X47="Automático"),"40%",IF(AND(W47="Detectivo",X47="Manual"),"30%",IF(AND(W47="Correctivo",X47="Automático"),"35%",IF(AND(W47="Correctivo",X47="Manual"),"25%",""))))))</f>
        <v/>
      </c>
      <c r="Z47" s="62"/>
      <c r="AA47" s="62"/>
      <c r="AB47" s="62"/>
      <c r="AC47" s="27" t="str">
        <f>IFERROR(IF(AND(V46="Probabilidad",V47="Probabilidad"),(AE46-(+AE46*Y47)),IF(V47="Probabilidad",(K46-(+K46*Y47)),IF(V47="Impacto",AE46,""))),"")</f>
        <v/>
      </c>
      <c r="AD47" s="241"/>
      <c r="AE47" s="26" t="str">
        <f t="shared" ref="AE47" si="35">+AC47</f>
        <v/>
      </c>
      <c r="AF47" s="241"/>
      <c r="AG47" s="28" t="str">
        <f>IFERROR(IF(AND(V46="Impacto",V47="Impacto"),(AG46-(+AG46*Y47)),IF(V47="Impacto",(O46-(+O46*Y47)),IF(V47="Probabilidad",AG46,""))),"")</f>
        <v/>
      </c>
      <c r="AH47" s="223"/>
      <c r="AI47" s="225"/>
      <c r="AJ47" s="29"/>
      <c r="AK47" s="64"/>
      <c r="AL47" s="58"/>
      <c r="AM47" s="64"/>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64"/>
      <c r="R48" s="64"/>
      <c r="S48" s="64"/>
      <c r="T48" s="64"/>
      <c r="U48" s="65" t="str">
        <f t="shared" ref="U48:U52" si="36">+CONCATENATE(R48," ",S48," ",T48)</f>
        <v xml:space="preserve">  </v>
      </c>
      <c r="V48" s="25" t="str">
        <f t="shared" si="1"/>
        <v/>
      </c>
      <c r="W48" s="62"/>
      <c r="X48" s="62"/>
      <c r="Y48" s="26" t="str">
        <f>IF(AND(W48="Preventivo",X48="Automático"),"50%",IF(AND(W48="Preventivo",X48="Manual"),"40%",IF(AND(W48="Detectivo",X48="Automático"),"40%",IF(AND(W48="Detectivo",X48="Manual"),"30%",IF(AND(W48="Correctivo",X48="Automático"),"35%",IF(AND(W48="Correctivo",X48="Manual"),"25%",""))))))</f>
        <v/>
      </c>
      <c r="Z48" s="62"/>
      <c r="AA48" s="62"/>
      <c r="AB48" s="62"/>
      <c r="AC48" s="27" t="str">
        <f t="shared" ref="AC48:AC52" si="37">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64"/>
      <c r="AL48" s="58"/>
      <c r="AM48" s="64"/>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64"/>
      <c r="R49" s="64"/>
      <c r="S49" s="64"/>
      <c r="T49" s="64"/>
      <c r="U49" s="65" t="str">
        <f t="shared" si="36"/>
        <v xml:space="preserve">  </v>
      </c>
      <c r="V49" s="25" t="str">
        <f t="shared" si="1"/>
        <v/>
      </c>
      <c r="W49" s="62"/>
      <c r="X49" s="62"/>
      <c r="Y49" s="26" t="str">
        <f t="shared" ref="Y49" si="38">IF(AND(W49="Preventivo",X49="Automático"),"50%",IF(AND(W49="Preventivo",X49="Manual"),"40%",IF(AND(W49="Detectivo",X49="Automático"),"40%",IF(AND(W49="Detectivo",X49="Manual"),"30%",IF(AND(W49="Correctivo",X49="Automático"),"35%",IF(AND(W49="Correctivo",X49="Manual"),"25%",""))))))</f>
        <v/>
      </c>
      <c r="Z49" s="62"/>
      <c r="AA49" s="62"/>
      <c r="AB49" s="62"/>
      <c r="AC49" s="27" t="str">
        <f t="shared" si="37"/>
        <v/>
      </c>
      <c r="AD49" s="241"/>
      <c r="AE49" s="26" t="str">
        <f t="shared" ref="AE49" si="39">+AC49</f>
        <v/>
      </c>
      <c r="AF49" s="241"/>
      <c r="AG49" s="28" t="str">
        <f>IFERROR(IF(AND(V46="Impacto",V47="Impacto",V48="Impacto",V49="Impacto"),(AG48-(+AG48*Y49)),IF(V49="Impacto",(O46-(+O46*Y49)),IF(V49="Probabilidad",AG48,""))),"")</f>
        <v/>
      </c>
      <c r="AH49" s="223"/>
      <c r="AI49" s="225"/>
      <c r="AJ49" s="29"/>
      <c r="AK49" s="64"/>
      <c r="AL49" s="58"/>
      <c r="AM49" s="64"/>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64"/>
      <c r="R50" s="64"/>
      <c r="S50" s="64"/>
      <c r="T50" s="64"/>
      <c r="U50" s="65" t="str">
        <f t="shared" si="36"/>
        <v xml:space="preserve">  </v>
      </c>
      <c r="V50" s="25" t="str">
        <f t="shared" si="1"/>
        <v/>
      </c>
      <c r="W50" s="62"/>
      <c r="X50" s="62"/>
      <c r="Y50" s="26" t="str">
        <f>IF(AND(W50="Preventivo",X50="Automático"),"50%",IF(AND(W50="Preventivo",X50="Manual"),"40%",IF(AND(W50="Detectivo",X50="Automático"),"40%",IF(AND(W50="Detectivo",X50="Manual"),"30%",IF(AND(W50="Correctivo",X50="Automático"),"35%",IF(AND(W50="Correctivo",X50="Manual"),"25%",""))))))</f>
        <v/>
      </c>
      <c r="Z50" s="62"/>
      <c r="AA50" s="62"/>
      <c r="AB50" s="62"/>
      <c r="AC50" s="27" t="str">
        <f t="shared" si="37"/>
        <v/>
      </c>
      <c r="AD50" s="241"/>
      <c r="AE50" s="26" t="str">
        <f>+AC50</f>
        <v/>
      </c>
      <c r="AF50" s="241"/>
      <c r="AG50" s="28" t="str">
        <f>IFERROR(IF(AND(V45="Impacto",V46="Impacto",V47="Impacto",V48="Impacto",V50="Impacto"),(AG48-(+AG48*Y50)),IF(V50="Impacto",(O45-(+O45*Y50)),IF(V50="Probabilidad",AG48,""))),"")</f>
        <v/>
      </c>
      <c r="AH50" s="223"/>
      <c r="AI50" s="225"/>
      <c r="AJ50" s="29"/>
      <c r="AK50" s="64"/>
      <c r="AL50" s="58"/>
      <c r="AM50" s="64"/>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64"/>
      <c r="R51" s="64"/>
      <c r="S51" s="64"/>
      <c r="T51" s="64"/>
      <c r="U51" s="65" t="str">
        <f t="shared" si="36"/>
        <v xml:space="preserve">  </v>
      </c>
      <c r="V51" s="25" t="str">
        <f t="shared" si="1"/>
        <v/>
      </c>
      <c r="W51" s="62"/>
      <c r="X51" s="62"/>
      <c r="Y51" s="26" t="str">
        <f>IF(AND(W51="Preventivo",X51="Automático"),"50%",IF(AND(W51="Preventivo",X51="Manual"),"40%",IF(AND(W51="Detectivo",X51="Automático"),"40%",IF(AND(W51="Detectivo",X51="Manual"),"30%",IF(AND(W51="Correctivo",X51="Automático"),"35%",IF(AND(W51="Correctivo",X51="Manual"),"25%",""))))))</f>
        <v/>
      </c>
      <c r="Z51" s="62"/>
      <c r="AA51" s="62"/>
      <c r="AB51" s="62"/>
      <c r="AC51" s="27" t="str">
        <f t="shared" si="37"/>
        <v/>
      </c>
      <c r="AD51" s="241"/>
      <c r="AE51" s="26" t="str">
        <f>+AC51</f>
        <v/>
      </c>
      <c r="AF51" s="241"/>
      <c r="AG51" s="28" t="str">
        <f>IFERROR(IF(AND(V45="Impacto",V46="Impacto",V47="Impacto",V48="Impacto",V51="Impacto"),(AG48-(+AG48*Y51)),IF(V51="Impacto",(O45-(+O45*Y51)),IF(V51="Probabilidad",AG48,""))),"")</f>
        <v/>
      </c>
      <c r="AH51" s="223"/>
      <c r="AI51" s="225"/>
      <c r="AJ51" s="29"/>
      <c r="AK51" s="64"/>
      <c r="AL51" s="58"/>
      <c r="AM51" s="64"/>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64"/>
      <c r="R52" s="64"/>
      <c r="S52" s="64"/>
      <c r="T52" s="64"/>
      <c r="U52" s="65" t="str">
        <f t="shared" si="36"/>
        <v xml:space="preserve">  </v>
      </c>
      <c r="V52" s="25" t="str">
        <f t="shared" si="1"/>
        <v/>
      </c>
      <c r="W52" s="62"/>
      <c r="X52" s="62"/>
      <c r="Y52" s="26" t="str">
        <f>IF(AND(W52="Preventivo",X52="Automático"),"50%",IF(AND(W52="Preventivo",X52="Manual"),"40%",IF(AND(W52="Detectivo",X52="Automático"),"40%",IF(AND(W52="Detectivo",X52="Manual"),"30%",IF(AND(W52="Correctivo",X52="Automático"),"35%",IF(AND(W52="Correctivo",X52="Manual"),"25%",""))))))</f>
        <v/>
      </c>
      <c r="Z52" s="62"/>
      <c r="AA52" s="62"/>
      <c r="AB52" s="62"/>
      <c r="AC52" s="27" t="str">
        <f t="shared" si="37"/>
        <v/>
      </c>
      <c r="AD52" s="241"/>
      <c r="AE52" s="26" t="str">
        <f>+AC52</f>
        <v/>
      </c>
      <c r="AF52" s="241"/>
      <c r="AG52" s="28" t="str">
        <f>IFERROR(IF(AND(V46="Impacto",V47="Impacto",V48="Impacto",V49="Impacto",V52="Impacto"),(AG49-(+AG49*Y52)),IF(V52="Impacto",(O46-(+O46*Y52)),IF(V52="Probabilidad",AG49,""))),"")</f>
        <v/>
      </c>
      <c r="AH52" s="223"/>
      <c r="AI52" s="225"/>
      <c r="AJ52" s="29"/>
      <c r="AK52" s="64"/>
      <c r="AL52" s="58"/>
      <c r="AM52" s="64"/>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40">+CONCATENATE(D53,"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IF(NOT(ISERROR(MATCH(L53,'[6]Tabla Impacto'!$B$221:$B$223,0))),'[6]Tabla Impacto'!$F$223,L53)</f>
        <v>0</v>
      </c>
      <c r="N53" s="235" t="str">
        <f>IF(OR(M53='[6]Tabla Impacto'!$C$11,M53='[6]Tabla Impacto'!$D$11),"Leve",IF(OR(M53='[6]Tabla Impacto'!$C$12,M53='[6]Tabla Impacto'!$D$12),"Menor",IF(OR(M53='[6]Tabla Impacto'!$C$13,M53='[6]Tabla Impacto'!$D$13),"Moderado",IF(OR(M53='[6]Tabla Impacto'!$C$14,M53='[6]Tabla Impacto'!$D$14),"Mayor",IF(OR(M53='[6]Tabla Impacto'!$C$15,M53='[6]Tabla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64"/>
      <c r="R53" s="58"/>
      <c r="S53" s="64"/>
      <c r="T53" s="58"/>
      <c r="U53" s="65" t="str">
        <f>+CONCATENATE(R53," ",S53," ",T53)</f>
        <v xml:space="preserve">  </v>
      </c>
      <c r="V53" s="25" t="str">
        <f t="shared" si="1"/>
        <v/>
      </c>
      <c r="W53" s="62"/>
      <c r="X53" s="62"/>
      <c r="Y53" s="26" t="str">
        <f>IF(AND(W53="Preventivo",X53="Automático"),"50%",IF(AND(W53="Preventivo",X53="Manual"),"40%",IF(AND(W53="Detectivo",X53="Automático"),"40%",IF(AND(W53="Detectivo",X53="Manual"),"30%",IF(AND(W53="Correctivo",X53="Automático"),"35%",IF(AND(W53="Correctivo",X53="Manual"),"25%",""))))))</f>
        <v/>
      </c>
      <c r="Z53" s="62"/>
      <c r="AA53" s="62"/>
      <c r="AB53" s="62"/>
      <c r="AC53" s="27" t="str">
        <f>IFERROR(IF(V53="Probabilidad",(K53-(+K53*Y53)),IF(V53="Impacto",K53,"")),"")</f>
        <v/>
      </c>
      <c r="AD53" s="241" t="str">
        <f>IFERROR(LOOKUP(LOOKUP(2,1/(AC53:AC59&lt;&gt;""),AC53:AC59),'[6]Opciones Tratamiento'!$I$2:$I$6,'[6]Opciones Tratamiento'!$J$2:$J$6),"")</f>
        <v/>
      </c>
      <c r="AE53" s="26" t="str">
        <f>+AC53</f>
        <v/>
      </c>
      <c r="AF53" s="241" t="str">
        <f>IFERROR(LOOKUP(LOOKUP(2,1/(AG53:AG59&lt;&gt;""),AG53:AG59),'[6]Opciones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64"/>
      <c r="AL53" s="58"/>
      <c r="AM53" s="64"/>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64"/>
      <c r="R54" s="64"/>
      <c r="S54" s="64"/>
      <c r="T54" s="64"/>
      <c r="U54" s="65" t="str">
        <f>+CONCATENATE(R54," ",S54," ",T54)</f>
        <v xml:space="preserve">  </v>
      </c>
      <c r="V54" s="25" t="str">
        <f t="shared" si="1"/>
        <v/>
      </c>
      <c r="W54" s="62"/>
      <c r="X54" s="62"/>
      <c r="Y54" s="26" t="str">
        <f t="shared" ref="Y54" si="41">IF(AND(W54="Preventivo",X54="Automático"),"50%",IF(AND(W54="Preventivo",X54="Manual"),"40%",IF(AND(W54="Detectivo",X54="Automático"),"40%",IF(AND(W54="Detectivo",X54="Manual"),"30%",IF(AND(W54="Correctivo",X54="Automático"),"35%",IF(AND(W54="Correctivo",X54="Manual"),"25%",""))))))</f>
        <v/>
      </c>
      <c r="Z54" s="62"/>
      <c r="AA54" s="62"/>
      <c r="AB54" s="62"/>
      <c r="AC54" s="27" t="str">
        <f>IFERROR(IF(AND(V53="Probabilidad",V54="Probabilidad"),(AE53-(+AE53*Y54)),IF(V54="Probabilidad",(K53-(+K53*Y54)),IF(V54="Impacto",AE53,""))),"")</f>
        <v/>
      </c>
      <c r="AD54" s="241"/>
      <c r="AE54" s="26" t="str">
        <f t="shared" ref="AE54" si="42">+AC54</f>
        <v/>
      </c>
      <c r="AF54" s="241"/>
      <c r="AG54" s="28" t="str">
        <f>IFERROR(IF(AND(V53="Impacto",V54="Impacto"),(AG53-(+AG53*Y54)),IF(V54="Impacto",(O53-(+O53*Y54)),IF(V54="Probabilidad",AG53,""))),"")</f>
        <v/>
      </c>
      <c r="AH54" s="223"/>
      <c r="AI54" s="225"/>
      <c r="AJ54" s="29"/>
      <c r="AK54" s="64"/>
      <c r="AL54" s="58"/>
      <c r="AM54" s="64"/>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64"/>
      <c r="R55" s="64"/>
      <c r="S55" s="64"/>
      <c r="T55" s="64"/>
      <c r="U55" s="65" t="str">
        <f t="shared" ref="U55:U59" si="43">+CONCATENATE(R55," ",S55," ",T55)</f>
        <v xml:space="preserve">  </v>
      </c>
      <c r="V55" s="25" t="str">
        <f t="shared" si="1"/>
        <v/>
      </c>
      <c r="W55" s="62"/>
      <c r="X55" s="62"/>
      <c r="Y55" s="26" t="str">
        <f>IF(AND(W55="Preventivo",X55="Automático"),"50%",IF(AND(W55="Preventivo",X55="Manual"),"40%",IF(AND(W55="Detectivo",X55="Automático"),"40%",IF(AND(W55="Detectivo",X55="Manual"),"30%",IF(AND(W55="Correctivo",X55="Automático"),"35%",IF(AND(W55="Correctivo",X55="Manual"),"25%",""))))))</f>
        <v/>
      </c>
      <c r="Z55" s="62"/>
      <c r="AA55" s="62"/>
      <c r="AB55" s="62"/>
      <c r="AC55" s="27" t="str">
        <f t="shared" ref="AC55:AC59" si="44">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64"/>
      <c r="AL55" s="58"/>
      <c r="AM55" s="64"/>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64"/>
      <c r="R56" s="64"/>
      <c r="S56" s="64"/>
      <c r="T56" s="64"/>
      <c r="U56" s="65" t="str">
        <f t="shared" si="43"/>
        <v xml:space="preserve">  </v>
      </c>
      <c r="V56" s="25" t="str">
        <f t="shared" si="1"/>
        <v/>
      </c>
      <c r="W56" s="62"/>
      <c r="X56" s="62"/>
      <c r="Y56" s="26" t="str">
        <f t="shared" ref="Y56" si="45">IF(AND(W56="Preventivo",X56="Automático"),"50%",IF(AND(W56="Preventivo",X56="Manual"),"40%",IF(AND(W56="Detectivo",X56="Automático"),"40%",IF(AND(W56="Detectivo",X56="Manual"),"30%",IF(AND(W56="Correctivo",X56="Automático"),"35%",IF(AND(W56="Correctivo",X56="Manual"),"25%",""))))))</f>
        <v/>
      </c>
      <c r="Z56" s="62"/>
      <c r="AA56" s="62"/>
      <c r="AB56" s="62"/>
      <c r="AC56" s="27" t="str">
        <f t="shared" si="44"/>
        <v/>
      </c>
      <c r="AD56" s="241"/>
      <c r="AE56" s="26" t="str">
        <f t="shared" ref="AE56" si="46">+AC56</f>
        <v/>
      </c>
      <c r="AF56" s="241"/>
      <c r="AG56" s="28" t="str">
        <f>IFERROR(IF(AND(V53="Impacto",V54="Impacto",V55="Impacto",V56="Impacto"),(AG55-(+AG55*Y56)),IF(V56="Impacto",(O53-(+O53*Y56)),IF(V56="Probabilidad",AG55,""))),"")</f>
        <v/>
      </c>
      <c r="AH56" s="223"/>
      <c r="AI56" s="225"/>
      <c r="AJ56" s="29"/>
      <c r="AK56" s="64"/>
      <c r="AL56" s="58"/>
      <c r="AM56" s="64"/>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64"/>
      <c r="R57" s="64"/>
      <c r="S57" s="64"/>
      <c r="T57" s="64"/>
      <c r="U57" s="65" t="str">
        <f t="shared" si="43"/>
        <v xml:space="preserve">  </v>
      </c>
      <c r="V57" s="25" t="str">
        <f t="shared" si="1"/>
        <v/>
      </c>
      <c r="W57" s="62"/>
      <c r="X57" s="62"/>
      <c r="Y57" s="26" t="str">
        <f>IF(AND(W57="Preventivo",X57="Automático"),"50%",IF(AND(W57="Preventivo",X57="Manual"),"40%",IF(AND(W57="Detectivo",X57="Automático"),"40%",IF(AND(W57="Detectivo",X57="Manual"),"30%",IF(AND(W57="Correctivo",X57="Automático"),"35%",IF(AND(W57="Correctivo",X57="Manual"),"25%",""))))))</f>
        <v/>
      </c>
      <c r="Z57" s="62"/>
      <c r="AA57" s="62"/>
      <c r="AB57" s="62"/>
      <c r="AC57" s="27" t="str">
        <f t="shared" si="44"/>
        <v/>
      </c>
      <c r="AD57" s="241"/>
      <c r="AE57" s="26" t="str">
        <f>+AC57</f>
        <v/>
      </c>
      <c r="AF57" s="241"/>
      <c r="AG57" s="28" t="str">
        <f>IFERROR(IF(AND(V52="Impacto",V53="Impacto",V54="Impacto",V55="Impacto",V57="Impacto"),(AG55-(+AG55*Y57)),IF(V57="Impacto",(O52-(+O52*Y57)),IF(V57="Probabilidad",AG55,""))),"")</f>
        <v/>
      </c>
      <c r="AH57" s="223"/>
      <c r="AI57" s="225"/>
      <c r="AJ57" s="29"/>
      <c r="AK57" s="64"/>
      <c r="AL57" s="58"/>
      <c r="AM57" s="64"/>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64"/>
      <c r="R58" s="64"/>
      <c r="S58" s="64"/>
      <c r="T58" s="64"/>
      <c r="U58" s="65" t="str">
        <f t="shared" si="43"/>
        <v xml:space="preserve">  </v>
      </c>
      <c r="V58" s="25" t="str">
        <f t="shared" si="1"/>
        <v/>
      </c>
      <c r="W58" s="62"/>
      <c r="X58" s="62"/>
      <c r="Y58" s="26" t="str">
        <f>IF(AND(W58="Preventivo",X58="Automático"),"50%",IF(AND(W58="Preventivo",X58="Manual"),"40%",IF(AND(W58="Detectivo",X58="Automático"),"40%",IF(AND(W58="Detectivo",X58="Manual"),"30%",IF(AND(W58="Correctivo",X58="Automático"),"35%",IF(AND(W58="Correctivo",X58="Manual"),"25%",""))))))</f>
        <v/>
      </c>
      <c r="Z58" s="62"/>
      <c r="AA58" s="62"/>
      <c r="AB58" s="62"/>
      <c r="AC58" s="27" t="str">
        <f t="shared" si="44"/>
        <v/>
      </c>
      <c r="AD58" s="241"/>
      <c r="AE58" s="26" t="str">
        <f>+AC58</f>
        <v/>
      </c>
      <c r="AF58" s="241"/>
      <c r="AG58" s="28" t="str">
        <f>IFERROR(IF(AND(V52="Impacto",V53="Impacto",V54="Impacto",V55="Impacto",V58="Impacto"),(AG55-(+AG55*Y58)),IF(V58="Impacto",(O52-(+O52*Y58)),IF(V58="Probabilidad",AG55,""))),"")</f>
        <v/>
      </c>
      <c r="AH58" s="223"/>
      <c r="AI58" s="225"/>
      <c r="AJ58" s="29"/>
      <c r="AK58" s="64"/>
      <c r="AL58" s="58"/>
      <c r="AM58" s="64"/>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64"/>
      <c r="R59" s="64"/>
      <c r="S59" s="64"/>
      <c r="T59" s="64"/>
      <c r="U59" s="65" t="str">
        <f t="shared" si="43"/>
        <v xml:space="preserve">  </v>
      </c>
      <c r="V59" s="25" t="str">
        <f t="shared" si="1"/>
        <v/>
      </c>
      <c r="W59" s="62"/>
      <c r="X59" s="62"/>
      <c r="Y59" s="26" t="str">
        <f>IF(AND(W59="Preventivo",X59="Automático"),"50%",IF(AND(W59="Preventivo",X59="Manual"),"40%",IF(AND(W59="Detectivo",X59="Automático"),"40%",IF(AND(W59="Detectivo",X59="Manual"),"30%",IF(AND(W59="Correctivo",X59="Automático"),"35%",IF(AND(W59="Correctivo",X59="Manual"),"25%",""))))))</f>
        <v/>
      </c>
      <c r="Z59" s="62"/>
      <c r="AA59" s="62"/>
      <c r="AB59" s="62"/>
      <c r="AC59" s="27" t="str">
        <f t="shared" si="44"/>
        <v/>
      </c>
      <c r="AD59" s="241"/>
      <c r="AE59" s="26" t="str">
        <f>+AC59</f>
        <v/>
      </c>
      <c r="AF59" s="241"/>
      <c r="AG59" s="28" t="str">
        <f>IFERROR(IF(AND(V53="Impacto",V54="Impacto",V55="Impacto",V56="Impacto",V59="Impacto"),(AG56-(+AG56*Y59)),IF(V59="Impacto",(O53-(+O53*Y59)),IF(V59="Probabilidad",AG56,""))),"")</f>
        <v/>
      </c>
      <c r="AH59" s="223"/>
      <c r="AI59" s="225"/>
      <c r="AJ59" s="29"/>
      <c r="AK59" s="64"/>
      <c r="AL59" s="58"/>
      <c r="AM59" s="64"/>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7">+CONCATENATE(D60,"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IF(NOT(ISERROR(MATCH(L60,'[6]Tabla Impacto'!$B$221:$B$223,0))),'[6]Tabla Impacto'!$F$223,L60)</f>
        <v>0</v>
      </c>
      <c r="N60" s="235" t="str">
        <f>IF(OR(M60='[6]Tabla Impacto'!$C$11,M60='[6]Tabla Impacto'!$D$11),"Leve",IF(OR(M60='[6]Tabla Impacto'!$C$12,M60='[6]Tabla Impacto'!$D$12),"Menor",IF(OR(M60='[6]Tabla Impacto'!$C$13,M60='[6]Tabla Impacto'!$D$13),"Moderado",IF(OR(M60='[6]Tabla Impacto'!$C$14,M60='[6]Tabla Impacto'!$D$14),"Mayor",IF(OR(M60='[6]Tabla Impacto'!$C$15,M60='[6]Tabla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64"/>
      <c r="R60" s="58"/>
      <c r="S60" s="64"/>
      <c r="T60" s="58"/>
      <c r="U60" s="65" t="str">
        <f>+CONCATENATE(R60," ",S60," ",T60)</f>
        <v xml:space="preserve">  </v>
      </c>
      <c r="V60" s="25" t="str">
        <f t="shared" si="1"/>
        <v/>
      </c>
      <c r="W60" s="62"/>
      <c r="X60" s="62"/>
      <c r="Y60" s="26" t="str">
        <f>IF(AND(W60="Preventivo",X60="Automático"),"50%",IF(AND(W60="Preventivo",X60="Manual"),"40%",IF(AND(W60="Detectivo",X60="Automático"),"40%",IF(AND(W60="Detectivo",X60="Manual"),"30%",IF(AND(W60="Correctivo",X60="Automático"),"35%",IF(AND(W60="Correctivo",X60="Manual"),"25%",""))))))</f>
        <v/>
      </c>
      <c r="Z60" s="62"/>
      <c r="AA60" s="62"/>
      <c r="AB60" s="62"/>
      <c r="AC60" s="27" t="str">
        <f>IFERROR(IF(V60="Probabilidad",(K60-(+K60*Y60)),IF(V60="Impacto",K60,"")),"")</f>
        <v/>
      </c>
      <c r="AD60" s="241" t="str">
        <f>IFERROR(LOOKUP(LOOKUP(2,1/(AC60:AC66&lt;&gt;""),AC60:AC66),'[6]Opciones Tratamiento'!$I$2:$I$6,'[6]Opciones Tratamiento'!$J$2:$J$6),"")</f>
        <v/>
      </c>
      <c r="AE60" s="26" t="str">
        <f>+AC60</f>
        <v/>
      </c>
      <c r="AF60" s="241" t="str">
        <f>IFERROR(LOOKUP(LOOKUP(2,1/(AG60:AG66&lt;&gt;""),AG60:AG66),'[6]Opciones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64"/>
      <c r="AL60" s="58"/>
      <c r="AM60" s="64"/>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64"/>
      <c r="R61" s="64"/>
      <c r="S61" s="64"/>
      <c r="T61" s="64"/>
      <c r="U61" s="65" t="str">
        <f>+CONCATENATE(R61," ",S61," ",T61)</f>
        <v xml:space="preserve">  </v>
      </c>
      <c r="V61" s="25" t="str">
        <f t="shared" si="1"/>
        <v/>
      </c>
      <c r="W61" s="62"/>
      <c r="X61" s="62"/>
      <c r="Y61" s="26" t="str">
        <f t="shared" ref="Y61" si="48">IF(AND(W61="Preventivo",X61="Automático"),"50%",IF(AND(W61="Preventivo",X61="Manual"),"40%",IF(AND(W61="Detectivo",X61="Automático"),"40%",IF(AND(W61="Detectivo",X61="Manual"),"30%",IF(AND(W61="Correctivo",X61="Automático"),"35%",IF(AND(W61="Correctivo",X61="Manual"),"25%",""))))))</f>
        <v/>
      </c>
      <c r="Z61" s="62"/>
      <c r="AA61" s="62"/>
      <c r="AB61" s="62"/>
      <c r="AC61" s="27" t="str">
        <f>IFERROR(IF(AND(V60="Probabilidad",V61="Probabilidad"),(AE60-(+AE60*Y61)),IF(V61="Probabilidad",(K60-(+K60*Y61)),IF(V61="Impacto",AE60,""))),"")</f>
        <v/>
      </c>
      <c r="AD61" s="241"/>
      <c r="AE61" s="26" t="str">
        <f t="shared" ref="AE61" si="49">+AC61</f>
        <v/>
      </c>
      <c r="AF61" s="241"/>
      <c r="AG61" s="28" t="str">
        <f>IFERROR(IF(AND(V60="Impacto",V61="Impacto"),(AG60-(+AG60*Y61)),IF(V61="Impacto",(O60-(+O60*Y61)),IF(V61="Probabilidad",AG60,""))),"")</f>
        <v/>
      </c>
      <c r="AH61" s="223"/>
      <c r="AI61" s="225"/>
      <c r="AJ61" s="29"/>
      <c r="AK61" s="64"/>
      <c r="AL61" s="58"/>
      <c r="AM61" s="64"/>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64"/>
      <c r="R62" s="64"/>
      <c r="S62" s="64"/>
      <c r="T62" s="64"/>
      <c r="U62" s="65" t="str">
        <f t="shared" ref="U62:U66" si="50">+CONCATENATE(R62," ",S62," ",T62)</f>
        <v xml:space="preserve">  </v>
      </c>
      <c r="V62" s="25" t="str">
        <f t="shared" si="1"/>
        <v/>
      </c>
      <c r="W62" s="62"/>
      <c r="X62" s="62"/>
      <c r="Y62" s="26" t="str">
        <f>IF(AND(W62="Preventivo",X62="Automático"),"50%",IF(AND(W62="Preventivo",X62="Manual"),"40%",IF(AND(W62="Detectivo",X62="Automático"),"40%",IF(AND(W62="Detectivo",X62="Manual"),"30%",IF(AND(W62="Correctivo",X62="Automático"),"35%",IF(AND(W62="Correctivo",X62="Manual"),"25%",""))))))</f>
        <v/>
      </c>
      <c r="Z62" s="62"/>
      <c r="AA62" s="62"/>
      <c r="AB62" s="62"/>
      <c r="AC62" s="27" t="str">
        <f t="shared" ref="AC62:AC66" si="51">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64"/>
      <c r="AL62" s="58"/>
      <c r="AM62" s="64"/>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64"/>
      <c r="R63" s="64"/>
      <c r="S63" s="64"/>
      <c r="T63" s="64"/>
      <c r="U63" s="65" t="str">
        <f t="shared" si="50"/>
        <v xml:space="preserve">  </v>
      </c>
      <c r="V63" s="25" t="str">
        <f t="shared" si="1"/>
        <v/>
      </c>
      <c r="W63" s="62"/>
      <c r="X63" s="62"/>
      <c r="Y63" s="26" t="str">
        <f t="shared" ref="Y63:Y65" si="52">IF(AND(W63="Preventivo",X63="Automático"),"50%",IF(AND(W63="Preventivo",X63="Manual"),"40%",IF(AND(W63="Detectivo",X63="Automático"),"40%",IF(AND(W63="Detectivo",X63="Manual"),"30%",IF(AND(W63="Correctivo",X63="Automático"),"35%",IF(AND(W63="Correctivo",X63="Manual"),"25%",""))))))</f>
        <v/>
      </c>
      <c r="Z63" s="62"/>
      <c r="AA63" s="62"/>
      <c r="AB63" s="62"/>
      <c r="AC63" s="27" t="str">
        <f t="shared" si="51"/>
        <v/>
      </c>
      <c r="AD63" s="241"/>
      <c r="AE63" s="26" t="str">
        <f t="shared" ref="AE63:AE65" si="53">+AC63</f>
        <v/>
      </c>
      <c r="AF63" s="241"/>
      <c r="AG63" s="28" t="str">
        <f>IFERROR(IF(AND(V60="Impacto",V61="Impacto",V62="Impacto",V63="Impacto"),(AG62-(+AG62*Y63)),IF(V63="Impacto",(O60-(+O60*Y63)),IF(V63="Probabilidad",AG62,""))),"")</f>
        <v/>
      </c>
      <c r="AH63" s="223"/>
      <c r="AI63" s="225"/>
      <c r="AJ63" s="29"/>
      <c r="AK63" s="64"/>
      <c r="AL63" s="58"/>
      <c r="AM63" s="64"/>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64"/>
      <c r="R64" s="64"/>
      <c r="S64" s="64"/>
      <c r="T64" s="64"/>
      <c r="U64" s="65" t="str">
        <f t="shared" si="50"/>
        <v xml:space="preserve">  </v>
      </c>
      <c r="V64" s="25" t="str">
        <f t="shared" si="1"/>
        <v/>
      </c>
      <c r="W64" s="62"/>
      <c r="X64" s="62"/>
      <c r="Y64" s="26" t="str">
        <f t="shared" si="52"/>
        <v/>
      </c>
      <c r="Z64" s="62"/>
      <c r="AA64" s="62"/>
      <c r="AB64" s="62"/>
      <c r="AC64" s="27" t="str">
        <f t="shared" si="51"/>
        <v/>
      </c>
      <c r="AD64" s="263"/>
      <c r="AE64" s="26" t="str">
        <f t="shared" si="53"/>
        <v/>
      </c>
      <c r="AF64" s="263"/>
      <c r="AG64" s="28" t="str">
        <f>IFERROR(IF(AND(V61="Impacto",V62="Impacto",V63="Impacto",V64="Impacto"),(AG63-(+AG63*Y64)),IF(V64="Impacto",(O61-(+O61*Y64)),IF(V64="Probabilidad",AG63,""))),"")</f>
        <v/>
      </c>
      <c r="AH64" s="265"/>
      <c r="AI64" s="267"/>
      <c r="AJ64" s="29"/>
      <c r="AK64" s="64"/>
      <c r="AL64" s="58"/>
      <c r="AM64" s="64"/>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64"/>
      <c r="R65" s="64"/>
      <c r="S65" s="64"/>
      <c r="T65" s="64"/>
      <c r="U65" s="65" t="str">
        <f t="shared" si="50"/>
        <v xml:space="preserve">  </v>
      </c>
      <c r="V65" s="25" t="str">
        <f t="shared" si="1"/>
        <v/>
      </c>
      <c r="W65" s="62"/>
      <c r="X65" s="62"/>
      <c r="Y65" s="26" t="str">
        <f t="shared" si="52"/>
        <v/>
      </c>
      <c r="Z65" s="62"/>
      <c r="AA65" s="62"/>
      <c r="AB65" s="62"/>
      <c r="AC65" s="27" t="str">
        <f t="shared" si="51"/>
        <v/>
      </c>
      <c r="AD65" s="263"/>
      <c r="AE65" s="26" t="str">
        <f t="shared" si="53"/>
        <v/>
      </c>
      <c r="AF65" s="263"/>
      <c r="AG65" s="28" t="str">
        <f>IFERROR(IF(AND(V61="Impacto",V62="Impacto",V63="Impacto",V65="Impacto"),(AG63-(+AG63*Y65)),IF(V65="Impacto",(O61-(+O61*Y65)),IF(V65="Probabilidad",AG63,""))),"")</f>
        <v/>
      </c>
      <c r="AH65" s="265"/>
      <c r="AI65" s="267"/>
      <c r="AJ65" s="29"/>
      <c r="AK65" s="64"/>
      <c r="AL65" s="58"/>
      <c r="AM65" s="64"/>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x14ac:dyDescent="0.25">
      <c r="A66" s="246"/>
      <c r="B66" s="210"/>
      <c r="C66" s="248"/>
      <c r="D66" s="250"/>
      <c r="E66" s="250"/>
      <c r="F66" s="250"/>
      <c r="G66" s="252"/>
      <c r="H66" s="250"/>
      <c r="I66" s="254"/>
      <c r="J66" s="260"/>
      <c r="K66" s="270"/>
      <c r="L66" s="272"/>
      <c r="M66" s="272"/>
      <c r="N66" s="260"/>
      <c r="O66" s="270"/>
      <c r="P66" s="262"/>
      <c r="Q66" s="64"/>
      <c r="R66" s="73"/>
      <c r="S66" s="73"/>
      <c r="T66" s="73"/>
      <c r="U66" s="72" t="str">
        <f t="shared" si="50"/>
        <v xml:space="preserve">  </v>
      </c>
      <c r="V66" s="30" t="str">
        <f t="shared" si="1"/>
        <v/>
      </c>
      <c r="W66" s="74"/>
      <c r="X66" s="74"/>
      <c r="Y66" s="31" t="str">
        <f>IF(AND(W66="Preventivo",X66="Automático"),"50%",IF(AND(W66="Preventivo",X66="Manual"),"40%",IF(AND(W66="Detectivo",X66="Automático"),"40%",IF(AND(W66="Detectivo",X66="Manual"),"30%",IF(AND(W66="Correctivo",X66="Automático"),"35%",IF(AND(W66="Correctivo",X66="Manual"),"25%",""))))))</f>
        <v/>
      </c>
      <c r="Z66" s="74"/>
      <c r="AA66" s="74"/>
      <c r="AB66" s="74"/>
      <c r="AC66" s="27" t="str">
        <f t="shared" si="51"/>
        <v/>
      </c>
      <c r="AD66" s="264"/>
      <c r="AE66" s="31" t="str">
        <f>+AC66</f>
        <v/>
      </c>
      <c r="AF66" s="264"/>
      <c r="AG66" s="32" t="str">
        <f>IFERROR(IF(AND(V60="Impacto",V61="Impacto",V62="Impacto",V63="Impacto",V66="Impacto"),(AG63-(+AG63*Y66)),IF(V66="Impacto",(O60-(+O60*Y66)),IF(V66="Probabilidad",AG63,""))),"")</f>
        <v/>
      </c>
      <c r="AH66" s="266"/>
      <c r="AI66" s="268"/>
      <c r="AJ66" s="33"/>
      <c r="AK66" s="73"/>
      <c r="AL66" s="71"/>
      <c r="AM66" s="73"/>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4">+CONCATENATE(D67,"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IF(NOT(ISERROR(MATCH(L67,'[6]Tabla Impacto'!$B$221:$B$223,0))),'[6]Tabla Impacto'!$F$223,L67)</f>
        <v>0</v>
      </c>
      <c r="N67" s="235" t="str">
        <f>IF(OR(M67='[6]Tabla Impacto'!$C$11,M67='[6]Tabla Impacto'!$D$11),"Leve",IF(OR(M67='[6]Tabla Impacto'!$C$12,M67='[6]Tabla Impacto'!$D$12),"Menor",IF(OR(M67='[6]Tabla Impacto'!$C$13,M67='[6]Tabla Impacto'!$D$13),"Moderado",IF(OR(M67='[6]Tabla Impacto'!$C$14,M67='[6]Tabla Impacto'!$D$14),"Mayor",IF(OR(M67='[6]Tabla Impacto'!$C$15,M67='[6]Tabla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64"/>
      <c r="R67" s="58"/>
      <c r="S67" s="64"/>
      <c r="T67" s="58"/>
      <c r="U67" s="65" t="str">
        <f>+CONCATENATE(R67," ",S67," ",T67)</f>
        <v xml:space="preserve">  </v>
      </c>
      <c r="V67" s="25" t="str">
        <f t="shared" si="1"/>
        <v>Probabilidad</v>
      </c>
      <c r="W67" s="62" t="s">
        <v>75</v>
      </c>
      <c r="X67" s="62" t="s">
        <v>76</v>
      </c>
      <c r="Y67" s="26" t="str">
        <f>IF(AND(W67="Preventivo",X67="Automático"),"50%",IF(AND(W67="Preventivo",X67="Manual"),"40%",IF(AND(W67="Detectivo",X67="Automático"),"40%",IF(AND(W67="Detectivo",X67="Manual"),"30%",IF(AND(W67="Correctivo",X67="Automático"),"35%",IF(AND(W67="Correctivo",X67="Manual"),"25%",""))))))</f>
        <v>40%</v>
      </c>
      <c r="Z67" s="62" t="s">
        <v>77</v>
      </c>
      <c r="AA67" s="62" t="s">
        <v>78</v>
      </c>
      <c r="AB67" s="62" t="s">
        <v>79</v>
      </c>
      <c r="AC67" s="27" t="str">
        <f>IFERROR(IF(V67="Probabilidad",(K67-(+K67*Y67)),IF(V67="Impacto",K67,"")),"")</f>
        <v/>
      </c>
      <c r="AD67" s="241" t="str">
        <f>IFERROR(LOOKUP(LOOKUP(2,1/(AC67:AC73&lt;&gt;""),AC67:AC73),'[6]Opciones Tratamiento'!$I$2:$I$6,'[6]Opciones Tratamiento'!$J$2:$J$6),"")</f>
        <v/>
      </c>
      <c r="AE67" s="26" t="str">
        <f>+AC67</f>
        <v/>
      </c>
      <c r="AF67" s="241" t="str">
        <f>IFERROR(LOOKUP(LOOKUP(2,1/(AG67:AG73&lt;&gt;""),AG67:AG73),'[6]Opciones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64"/>
      <c r="AL67" s="58"/>
      <c r="AM67" s="64"/>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64"/>
      <c r="R68" s="64"/>
      <c r="S68" s="64"/>
      <c r="T68" s="64"/>
      <c r="U68" s="65" t="str">
        <f>+CONCATENATE(R68," ",S68," ",T68)</f>
        <v xml:space="preserve">  </v>
      </c>
      <c r="V68" s="25" t="str">
        <f t="shared" si="1"/>
        <v/>
      </c>
      <c r="W68" s="62"/>
      <c r="X68" s="62"/>
      <c r="Y68" s="26" t="str">
        <f t="shared" ref="Y68" si="55">IF(AND(W68="Preventivo",X68="Automático"),"50%",IF(AND(W68="Preventivo",X68="Manual"),"40%",IF(AND(W68="Detectivo",X68="Automático"),"40%",IF(AND(W68="Detectivo",X68="Manual"),"30%",IF(AND(W68="Correctivo",X68="Automático"),"35%",IF(AND(W68="Correctivo",X68="Manual"),"25%",""))))))</f>
        <v/>
      </c>
      <c r="Z68" s="62"/>
      <c r="AA68" s="62"/>
      <c r="AB68" s="62"/>
      <c r="AC68" s="27" t="str">
        <f>IFERROR(IF(AND(V67="Probabilidad",V68="Probabilidad"),(AE67-(+AE67*Y68)),IF(V68="Probabilidad",(K67-(+K67*Y68)),IF(V68="Impacto",AE67,""))),"")</f>
        <v/>
      </c>
      <c r="AD68" s="241"/>
      <c r="AE68" s="26" t="str">
        <f t="shared" ref="AE68" si="56">+AC68</f>
        <v/>
      </c>
      <c r="AF68" s="241"/>
      <c r="AG68" s="28" t="str">
        <f>IFERROR(IF(AND(V67="Impacto",V68="Impacto"),(AG67-(+AG67*Y68)),IF(V68="Impacto",(O67-(+O67*Y68)),IF(V68="Probabilidad",AG67,""))),"")</f>
        <v/>
      </c>
      <c r="AH68" s="223"/>
      <c r="AI68" s="225"/>
      <c r="AJ68" s="29"/>
      <c r="AK68" s="64"/>
      <c r="AL68" s="58"/>
      <c r="AM68" s="64"/>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64"/>
      <c r="R69" s="64"/>
      <c r="S69" s="64"/>
      <c r="T69" s="64"/>
      <c r="U69" s="65" t="str">
        <f t="shared" ref="U69:U73" si="57">+CONCATENATE(R69," ",S69," ",T69)</f>
        <v xml:space="preserve">  </v>
      </c>
      <c r="V69" s="25" t="str">
        <f t="shared" si="1"/>
        <v/>
      </c>
      <c r="W69" s="62"/>
      <c r="X69" s="62"/>
      <c r="Y69" s="26" t="str">
        <f>IF(AND(W69="Preventivo",X69="Automático"),"50%",IF(AND(W69="Preventivo",X69="Manual"),"40%",IF(AND(W69="Detectivo",X69="Automático"),"40%",IF(AND(W69="Detectivo",X69="Manual"),"30%",IF(AND(W69="Correctivo",X69="Automático"),"35%",IF(AND(W69="Correctivo",X69="Manual"),"25%",""))))))</f>
        <v/>
      </c>
      <c r="Z69" s="62"/>
      <c r="AA69" s="62"/>
      <c r="AB69" s="62"/>
      <c r="AC69" s="27" t="str">
        <f t="shared" ref="AC69:AC73" si="58">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64"/>
      <c r="AL69" s="58"/>
      <c r="AM69" s="64"/>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64"/>
      <c r="R70" s="64"/>
      <c r="S70" s="64"/>
      <c r="T70" s="64"/>
      <c r="U70" s="65" t="str">
        <f t="shared" si="57"/>
        <v xml:space="preserve">  </v>
      </c>
      <c r="V70" s="25" t="str">
        <f t="shared" si="1"/>
        <v/>
      </c>
      <c r="W70" s="62"/>
      <c r="X70" s="62"/>
      <c r="Y70" s="26" t="str">
        <f t="shared" ref="Y70:Y72" si="59">IF(AND(W70="Preventivo",X70="Automático"),"50%",IF(AND(W70="Preventivo",X70="Manual"),"40%",IF(AND(W70="Detectivo",X70="Automático"),"40%",IF(AND(W70="Detectivo",X70="Manual"),"30%",IF(AND(W70="Correctivo",X70="Automático"),"35%",IF(AND(W70="Correctivo",X70="Manual"),"25%",""))))))</f>
        <v/>
      </c>
      <c r="Z70" s="62"/>
      <c r="AA70" s="62"/>
      <c r="AB70" s="62"/>
      <c r="AC70" s="27" t="str">
        <f t="shared" si="58"/>
        <v/>
      </c>
      <c r="AD70" s="241"/>
      <c r="AE70" s="26" t="str">
        <f t="shared" ref="AE70:AE72" si="60">+AC70</f>
        <v/>
      </c>
      <c r="AF70" s="241"/>
      <c r="AG70" s="28" t="str">
        <f>IFERROR(IF(AND(V67="Impacto",V68="Impacto",V69="Impacto",V70="Impacto"),(AG69-(+AG69*Y70)),IF(V70="Impacto",(O67-(+O67*Y70)),IF(V70="Probabilidad",AG69,""))),"")</f>
        <v/>
      </c>
      <c r="AH70" s="223"/>
      <c r="AI70" s="225"/>
      <c r="AJ70" s="29"/>
      <c r="AK70" s="64"/>
      <c r="AL70" s="58"/>
      <c r="AM70" s="64"/>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64"/>
      <c r="R71" s="64"/>
      <c r="S71" s="64"/>
      <c r="T71" s="64"/>
      <c r="U71" s="65" t="str">
        <f t="shared" si="57"/>
        <v xml:space="preserve">  </v>
      </c>
      <c r="V71" s="25" t="str">
        <f t="shared" si="1"/>
        <v/>
      </c>
      <c r="W71" s="62"/>
      <c r="X71" s="62"/>
      <c r="Y71" s="26" t="str">
        <f t="shared" si="59"/>
        <v/>
      </c>
      <c r="Z71" s="62"/>
      <c r="AA71" s="62"/>
      <c r="AB71" s="62"/>
      <c r="AC71" s="27" t="str">
        <f t="shared" si="58"/>
        <v/>
      </c>
      <c r="AD71" s="263"/>
      <c r="AE71" s="26" t="str">
        <f t="shared" si="60"/>
        <v/>
      </c>
      <c r="AF71" s="263"/>
      <c r="AG71" s="28" t="str">
        <f>IFERROR(IF(AND(V68="Impacto",V69="Impacto",V70="Impacto",V71="Impacto"),(AG70-(+AG70*Y71)),IF(V71="Impacto",(O68-(+O68*Y71)),IF(V71="Probabilidad",AG70,""))),"")</f>
        <v/>
      </c>
      <c r="AH71" s="265"/>
      <c r="AI71" s="267"/>
      <c r="AJ71" s="29"/>
      <c r="AK71" s="64"/>
      <c r="AL71" s="58"/>
      <c r="AM71" s="64"/>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64"/>
      <c r="R72" s="64"/>
      <c r="S72" s="64"/>
      <c r="T72" s="64"/>
      <c r="U72" s="65" t="str">
        <f t="shared" si="57"/>
        <v xml:space="preserve">  </v>
      </c>
      <c r="V72" s="25" t="str">
        <f t="shared" si="1"/>
        <v/>
      </c>
      <c r="W72" s="62"/>
      <c r="X72" s="62"/>
      <c r="Y72" s="26" t="str">
        <f t="shared" si="59"/>
        <v/>
      </c>
      <c r="Z72" s="62"/>
      <c r="AA72" s="62"/>
      <c r="AB72" s="62"/>
      <c r="AC72" s="27" t="str">
        <f t="shared" si="58"/>
        <v/>
      </c>
      <c r="AD72" s="263"/>
      <c r="AE72" s="26" t="str">
        <f t="shared" si="60"/>
        <v/>
      </c>
      <c r="AF72" s="263"/>
      <c r="AG72" s="28" t="str">
        <f>IFERROR(IF(AND(V68="Impacto",V69="Impacto",V70="Impacto",V72="Impacto"),(AG70-(+AG70*Y72)),IF(V72="Impacto",(O68-(+O68*Y72)),IF(V72="Probabilidad",AG70,""))),"")</f>
        <v/>
      </c>
      <c r="AH72" s="265"/>
      <c r="AI72" s="267"/>
      <c r="AJ72" s="29"/>
      <c r="AK72" s="64"/>
      <c r="AL72" s="58"/>
      <c r="AM72" s="64"/>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x14ac:dyDescent="0.25">
      <c r="A73" s="246"/>
      <c r="B73" s="210"/>
      <c r="C73" s="248"/>
      <c r="D73" s="250"/>
      <c r="E73" s="250"/>
      <c r="F73" s="250"/>
      <c r="G73" s="252"/>
      <c r="H73" s="250"/>
      <c r="I73" s="254"/>
      <c r="J73" s="260"/>
      <c r="K73" s="270"/>
      <c r="L73" s="272"/>
      <c r="M73" s="272"/>
      <c r="N73" s="260"/>
      <c r="O73" s="270"/>
      <c r="P73" s="262"/>
      <c r="Q73" s="64"/>
      <c r="R73" s="73"/>
      <c r="S73" s="73"/>
      <c r="T73" s="73"/>
      <c r="U73" s="72" t="str">
        <f t="shared" si="57"/>
        <v xml:space="preserve">  </v>
      </c>
      <c r="V73" s="30" t="str">
        <f t="shared" si="1"/>
        <v/>
      </c>
      <c r="W73" s="74"/>
      <c r="X73" s="74"/>
      <c r="Y73" s="31" t="str">
        <f>IF(AND(W73="Preventivo",X73="Automático"),"50%",IF(AND(W73="Preventivo",X73="Manual"),"40%",IF(AND(W73="Detectivo",X73="Automático"),"40%",IF(AND(W73="Detectivo",X73="Manual"),"30%",IF(AND(W73="Correctivo",X73="Automático"),"35%",IF(AND(W73="Correctivo",X73="Manual"),"25%",""))))))</f>
        <v/>
      </c>
      <c r="Z73" s="74"/>
      <c r="AA73" s="74"/>
      <c r="AB73" s="74"/>
      <c r="AC73" s="27" t="str">
        <f t="shared" si="58"/>
        <v/>
      </c>
      <c r="AD73" s="264"/>
      <c r="AE73" s="31" t="str">
        <f>+AC73</f>
        <v/>
      </c>
      <c r="AF73" s="264"/>
      <c r="AG73" s="32" t="str">
        <f>IFERROR(IF(AND(V67="Impacto",V68="Impacto",V69="Impacto",V70="Impacto",V73="Impacto"),(AG70-(+AG70*Y73)),IF(V73="Impacto",(O67-(+O67*Y73)),IF(V73="Probabilidad",AG70,""))),"")</f>
        <v/>
      </c>
      <c r="AH73" s="266"/>
      <c r="AI73" s="268"/>
      <c r="AJ73" s="33"/>
      <c r="AK73" s="73"/>
      <c r="AL73" s="71"/>
      <c r="AM73" s="73"/>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1">+CONCATENATE(D74,"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IF(NOT(ISERROR(MATCH(L74,'[6]Tabla Impacto'!$B$221:$B$223,0))),'[6]Tabla Impacto'!$F$223,L74)</f>
        <v>0</v>
      </c>
      <c r="N74" s="235" t="str">
        <f>IF(OR(M74='[6]Tabla Impacto'!$C$11,M74='[6]Tabla Impacto'!$D$11),"Leve",IF(OR(M74='[6]Tabla Impacto'!$C$12,M74='[6]Tabla Impacto'!$D$12),"Menor",IF(OR(M74='[6]Tabla Impacto'!$C$13,M74='[6]Tabla Impacto'!$D$13),"Moderado",IF(OR(M74='[6]Tabla Impacto'!$C$14,M74='[6]Tabla Impacto'!$D$14),"Mayor",IF(OR(M74='[6]Tabla Impacto'!$C$15,M74='[6]Tabla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64"/>
      <c r="R74" s="58"/>
      <c r="S74" s="64"/>
      <c r="T74" s="58"/>
      <c r="U74" s="65" t="str">
        <f>+CONCATENATE(R74," ",S74," ",T74)</f>
        <v xml:space="preserve">  </v>
      </c>
      <c r="V74" s="25" t="str">
        <f t="shared" si="1"/>
        <v/>
      </c>
      <c r="W74" s="62"/>
      <c r="X74" s="62"/>
      <c r="Y74" s="26" t="str">
        <f>IF(AND(W74="Preventivo",X74="Automático"),"50%",IF(AND(W74="Preventivo",X74="Manual"),"40%",IF(AND(W74="Detectivo",X74="Automático"),"40%",IF(AND(W74="Detectivo",X74="Manual"),"30%",IF(AND(W74="Correctivo",X74="Automático"),"35%",IF(AND(W74="Correctivo",X74="Manual"),"25%",""))))))</f>
        <v/>
      </c>
      <c r="Z74" s="62"/>
      <c r="AA74" s="62"/>
      <c r="AB74" s="62"/>
      <c r="AC74" s="27" t="str">
        <f>IFERROR(IF(V74="Probabilidad",(K74-(+K74*Y74)),IF(V74="Impacto",K74,"")),"")</f>
        <v/>
      </c>
      <c r="AD74" s="241" t="str">
        <f>IFERROR(LOOKUP(LOOKUP(2,1/(AC74:AC80&lt;&gt;""),AC74:AC80),'[6]Opciones Tratamiento'!$I$2:$I$6,'[6]Opciones Tratamiento'!$J$2:$J$6),"")</f>
        <v/>
      </c>
      <c r="AE74" s="26" t="str">
        <f>+AC74</f>
        <v/>
      </c>
      <c r="AF74" s="241" t="str">
        <f>IFERROR(LOOKUP(LOOKUP(2,1/(AG74:AG80&lt;&gt;""),AG74:AG80),'[6]Opciones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64"/>
      <c r="AL74" s="58"/>
      <c r="AM74" s="64"/>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64"/>
      <c r="R75" s="64"/>
      <c r="S75" s="64"/>
      <c r="T75" s="64"/>
      <c r="U75" s="65" t="str">
        <f>+CONCATENATE(R75," ",S75," ",T75)</f>
        <v xml:space="preserve">  </v>
      </c>
      <c r="V75" s="25" t="str">
        <f t="shared" si="1"/>
        <v/>
      </c>
      <c r="W75" s="62"/>
      <c r="X75" s="62"/>
      <c r="Y75" s="26" t="str">
        <f t="shared" ref="Y75" si="62">IF(AND(W75="Preventivo",X75="Automático"),"50%",IF(AND(W75="Preventivo",X75="Manual"),"40%",IF(AND(W75="Detectivo",X75="Automático"),"40%",IF(AND(W75="Detectivo",X75="Manual"),"30%",IF(AND(W75="Correctivo",X75="Automático"),"35%",IF(AND(W75="Correctivo",X75="Manual"),"25%",""))))))</f>
        <v/>
      </c>
      <c r="Z75" s="62"/>
      <c r="AA75" s="62"/>
      <c r="AB75" s="62"/>
      <c r="AC75" s="27" t="str">
        <f>IFERROR(IF(AND(V74="Probabilidad",V75="Probabilidad"),(AE74-(+AE74*Y75)),IF(V75="Probabilidad",(K74-(+K74*Y75)),IF(V75="Impacto",AE74,""))),"")</f>
        <v/>
      </c>
      <c r="AD75" s="241"/>
      <c r="AE75" s="26" t="str">
        <f t="shared" ref="AE75" si="63">+AC75</f>
        <v/>
      </c>
      <c r="AF75" s="241"/>
      <c r="AG75" s="28" t="str">
        <f>IFERROR(IF(AND(V74="Impacto",V75="Impacto"),(AG74-(+AG74*Y75)),IF(V75="Impacto",(O74-(+O74*Y75)),IF(V75="Probabilidad",AG74,""))),"")</f>
        <v/>
      </c>
      <c r="AH75" s="223"/>
      <c r="AI75" s="225"/>
      <c r="AJ75" s="29"/>
      <c r="AK75" s="64"/>
      <c r="AL75" s="58"/>
      <c r="AM75" s="64"/>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64"/>
      <c r="R76" s="64"/>
      <c r="S76" s="64"/>
      <c r="T76" s="64"/>
      <c r="U76" s="65" t="str">
        <f t="shared" ref="U76:U80" si="64">+CONCATENATE(R76," ",S76," ",T76)</f>
        <v xml:space="preserve">  </v>
      </c>
      <c r="V76" s="25" t="str">
        <f t="shared" ref="V76:V80" si="65">IF(OR(W76="Preventivo",W76="Detectivo"),"Probabilidad",IF(W76="Correctivo","Impacto",""))</f>
        <v/>
      </c>
      <c r="W76" s="62"/>
      <c r="X76" s="62"/>
      <c r="Y76" s="26" t="str">
        <f>IF(AND(W76="Preventivo",X76="Automático"),"50%",IF(AND(W76="Preventivo",X76="Manual"),"40%",IF(AND(W76="Detectivo",X76="Automático"),"40%",IF(AND(W76="Detectivo",X76="Manual"),"30%",IF(AND(W76="Correctivo",X76="Automático"),"35%",IF(AND(W76="Correctivo",X76="Manual"),"25%",""))))))</f>
        <v/>
      </c>
      <c r="Z76" s="62"/>
      <c r="AA76" s="62"/>
      <c r="AB76" s="62"/>
      <c r="AC76" s="27" t="str">
        <f t="shared" ref="AC76:AC80" si="66">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64"/>
      <c r="AL76" s="58"/>
      <c r="AM76" s="64"/>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64"/>
      <c r="R77" s="64"/>
      <c r="S77" s="64"/>
      <c r="T77" s="64"/>
      <c r="U77" s="65" t="str">
        <f t="shared" si="64"/>
        <v xml:space="preserve">  </v>
      </c>
      <c r="V77" s="25" t="str">
        <f t="shared" si="65"/>
        <v/>
      </c>
      <c r="W77" s="62"/>
      <c r="X77" s="62"/>
      <c r="Y77" s="26" t="str">
        <f t="shared" ref="Y77:Y79" si="67">IF(AND(W77="Preventivo",X77="Automático"),"50%",IF(AND(W77="Preventivo",X77="Manual"),"40%",IF(AND(W77="Detectivo",X77="Automático"),"40%",IF(AND(W77="Detectivo",X77="Manual"),"30%",IF(AND(W77="Correctivo",X77="Automático"),"35%",IF(AND(W77="Correctivo",X77="Manual"),"25%",""))))))</f>
        <v/>
      </c>
      <c r="Z77" s="62"/>
      <c r="AA77" s="62"/>
      <c r="AB77" s="62"/>
      <c r="AC77" s="27" t="str">
        <f t="shared" si="66"/>
        <v/>
      </c>
      <c r="AD77" s="241"/>
      <c r="AE77" s="26" t="str">
        <f t="shared" ref="AE77:AE79" si="68">+AC77</f>
        <v/>
      </c>
      <c r="AF77" s="241"/>
      <c r="AG77" s="28" t="str">
        <f>IFERROR(IF(AND(V74="Impacto",V75="Impacto",V76="Impacto",V77="Impacto"),(AG76-(+AG76*Y77)),IF(V77="Impacto",(O74-(+O74*Y77)),IF(V77="Probabilidad",AG76,""))),"")</f>
        <v/>
      </c>
      <c r="AH77" s="223"/>
      <c r="AI77" s="225"/>
      <c r="AJ77" s="29"/>
      <c r="AK77" s="64"/>
      <c r="AL77" s="58"/>
      <c r="AM77" s="64"/>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64"/>
      <c r="R78" s="64"/>
      <c r="S78" s="64"/>
      <c r="T78" s="64"/>
      <c r="U78" s="65" t="str">
        <f t="shared" si="64"/>
        <v xml:space="preserve">  </v>
      </c>
      <c r="V78" s="25" t="str">
        <f t="shared" si="65"/>
        <v/>
      </c>
      <c r="W78" s="62"/>
      <c r="X78" s="62"/>
      <c r="Y78" s="26" t="str">
        <f t="shared" si="67"/>
        <v/>
      </c>
      <c r="Z78" s="62"/>
      <c r="AA78" s="62"/>
      <c r="AB78" s="62"/>
      <c r="AC78" s="27" t="str">
        <f t="shared" si="66"/>
        <v/>
      </c>
      <c r="AD78" s="263"/>
      <c r="AE78" s="26" t="str">
        <f t="shared" si="68"/>
        <v/>
      </c>
      <c r="AF78" s="263"/>
      <c r="AG78" s="28" t="str">
        <f>IFERROR(IF(AND(V75="Impacto",V76="Impacto",V77="Impacto",V78="Impacto"),(AG77-(+AG77*Y78)),IF(V78="Impacto",(O75-(+O75*Y78)),IF(V78="Probabilidad",AG77,""))),"")</f>
        <v/>
      </c>
      <c r="AH78" s="265"/>
      <c r="AI78" s="267"/>
      <c r="AJ78" s="29"/>
      <c r="AK78" s="64"/>
      <c r="AL78" s="58"/>
      <c r="AM78" s="64"/>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64"/>
      <c r="R79" s="64"/>
      <c r="S79" s="64"/>
      <c r="T79" s="64"/>
      <c r="U79" s="65" t="str">
        <f t="shared" si="64"/>
        <v xml:space="preserve">  </v>
      </c>
      <c r="V79" s="25" t="str">
        <f t="shared" si="65"/>
        <v/>
      </c>
      <c r="W79" s="62"/>
      <c r="X79" s="62"/>
      <c r="Y79" s="26" t="str">
        <f t="shared" si="67"/>
        <v/>
      </c>
      <c r="Z79" s="62"/>
      <c r="AA79" s="62"/>
      <c r="AB79" s="62"/>
      <c r="AC79" s="27" t="str">
        <f t="shared" si="66"/>
        <v/>
      </c>
      <c r="AD79" s="263"/>
      <c r="AE79" s="26" t="str">
        <f t="shared" si="68"/>
        <v/>
      </c>
      <c r="AF79" s="263"/>
      <c r="AG79" s="28" t="str">
        <f>IFERROR(IF(AND(V75="Impacto",V76="Impacto",V77="Impacto",V79="Impacto"),(AG77-(+AG77*Y79)),IF(V79="Impacto",(O75-(+O75*Y79)),IF(V79="Probabilidad",AG77,""))),"")</f>
        <v/>
      </c>
      <c r="AH79" s="265"/>
      <c r="AI79" s="267"/>
      <c r="AJ79" s="29"/>
      <c r="AK79" s="64"/>
      <c r="AL79" s="58"/>
      <c r="AM79" s="64"/>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150" hidden="1" customHeight="1" x14ac:dyDescent="0.25">
      <c r="A80" s="246"/>
      <c r="B80" s="211"/>
      <c r="C80" s="248"/>
      <c r="D80" s="250"/>
      <c r="E80" s="250"/>
      <c r="F80" s="250"/>
      <c r="G80" s="252"/>
      <c r="H80" s="250"/>
      <c r="I80" s="254"/>
      <c r="J80" s="260"/>
      <c r="K80" s="270"/>
      <c r="L80" s="272"/>
      <c r="M80" s="272"/>
      <c r="N80" s="260"/>
      <c r="O80" s="270"/>
      <c r="P80" s="262"/>
      <c r="Q80" s="73"/>
      <c r="R80" s="73"/>
      <c r="S80" s="73"/>
      <c r="T80" s="73"/>
      <c r="U80" s="72" t="str">
        <f t="shared" si="64"/>
        <v xml:space="preserve">  </v>
      </c>
      <c r="V80" s="30" t="str">
        <f t="shared" si="65"/>
        <v/>
      </c>
      <c r="W80" s="74"/>
      <c r="X80" s="74"/>
      <c r="Y80" s="31" t="str">
        <f>IF(AND(W80="Preventivo",X80="Automático"),"50%",IF(AND(W80="Preventivo",X80="Manual"),"40%",IF(AND(W80="Detectivo",X80="Automático"),"40%",IF(AND(W80="Detectivo",X80="Manual"),"30%",IF(AND(W80="Correctivo",X80="Automático"),"35%",IF(AND(W80="Correctivo",X80="Manual"),"25%",""))))))</f>
        <v/>
      </c>
      <c r="Z80" s="74"/>
      <c r="AA80" s="74"/>
      <c r="AB80" s="74"/>
      <c r="AC80" s="39" t="str">
        <f t="shared" si="66"/>
        <v/>
      </c>
      <c r="AD80" s="264"/>
      <c r="AE80" s="31" t="str">
        <f>+AC80</f>
        <v/>
      </c>
      <c r="AF80" s="264"/>
      <c r="AG80" s="32" t="str">
        <f>IFERROR(IF(AND(V74="Impacto",V75="Impacto",V76="Impacto",V77="Impacto",V80="Impacto"),(AG77-(+AG77*Y80)),IF(V80="Impacto",(O74-(+O74*Y80)),IF(V80="Probabilidad",AG77,""))),"")</f>
        <v/>
      </c>
      <c r="AH80" s="266"/>
      <c r="AI80" s="268"/>
      <c r="AJ80" s="33"/>
      <c r="AK80" s="73"/>
      <c r="AL80" s="71"/>
      <c r="AM80" s="73"/>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row r="81" spans="1:44" hidden="1" x14ac:dyDescent="0.3">
      <c r="A81" s="80"/>
      <c r="AR81" s="81"/>
    </row>
    <row r="82" spans="1:44" hidden="1" x14ac:dyDescent="0.3">
      <c r="A82" s="80"/>
      <c r="AR82" s="81"/>
    </row>
    <row r="83" spans="1:44" hidden="1" x14ac:dyDescent="0.3">
      <c r="A83" s="80"/>
      <c r="AR83" s="81"/>
    </row>
    <row r="84" spans="1:44" hidden="1" x14ac:dyDescent="0.3">
      <c r="A84" s="80"/>
      <c r="AR84" s="81"/>
    </row>
    <row r="85" spans="1:44" hidden="1" x14ac:dyDescent="0.3">
      <c r="A85" s="80"/>
      <c r="AR85" s="81"/>
    </row>
    <row r="86" spans="1:44" ht="1.5" customHeight="1" thickBot="1" x14ac:dyDescent="0.35">
      <c r="A86" s="82"/>
      <c r="B86" s="83"/>
      <c r="C86" s="83"/>
      <c r="D86" s="83"/>
      <c r="E86" s="83"/>
      <c r="F86" s="83"/>
      <c r="G86" s="83"/>
      <c r="H86" s="83"/>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c r="AK86" s="84"/>
      <c r="AL86" s="84"/>
      <c r="AM86" s="84"/>
      <c r="AN86" s="84"/>
      <c r="AO86" s="84"/>
      <c r="AP86" s="84"/>
      <c r="AQ86" s="84"/>
      <c r="AR86" s="85"/>
    </row>
  </sheetData>
  <sheetProtection algorithmName="SHA-512" hashValue="ivIXRFWdq0X8OqUBGCneHb6mz4R4Fz/ucLBtMlr30Cx8w/hSjRcd0GDJSe/RFbFACjdhcY6vqddtFKSOJfpWWg==" saltValue="elO8k3ntDbgkjswUlEfHhw==" spinCount="100000" sheet="1" objects="1" scenarios="1"/>
  <mergeCells count="270">
    <mergeCell ref="AH74:AH80"/>
    <mergeCell ref="AI74:AI80"/>
    <mergeCell ref="AO74:AO80"/>
    <mergeCell ref="AP74:AR80"/>
    <mergeCell ref="K74:K80"/>
    <mergeCell ref="L74:L80"/>
    <mergeCell ref="M74:M80"/>
    <mergeCell ref="N74:N80"/>
    <mergeCell ref="O74:O80"/>
    <mergeCell ref="P74:P80"/>
    <mergeCell ref="AP67:AR73"/>
    <mergeCell ref="A74:A80"/>
    <mergeCell ref="C74:C80"/>
    <mergeCell ref="D74:D80"/>
    <mergeCell ref="E74:E80"/>
    <mergeCell ref="F74:F80"/>
    <mergeCell ref="G74:G80"/>
    <mergeCell ref="H74:H80"/>
    <mergeCell ref="I74:I80"/>
    <mergeCell ref="J74:J80"/>
    <mergeCell ref="P67:P73"/>
    <mergeCell ref="AD67:AD73"/>
    <mergeCell ref="AF67:AF73"/>
    <mergeCell ref="AH67:AH73"/>
    <mergeCell ref="AI67:AI73"/>
    <mergeCell ref="AO67:AO73"/>
    <mergeCell ref="J67:J73"/>
    <mergeCell ref="K67:K73"/>
    <mergeCell ref="L67:L73"/>
    <mergeCell ref="M67:M73"/>
    <mergeCell ref="N67:N73"/>
    <mergeCell ref="O67:O73"/>
    <mergeCell ref="AD74:AD80"/>
    <mergeCell ref="AF74:AF80"/>
    <mergeCell ref="P60:P66"/>
    <mergeCell ref="AD60:AD66"/>
    <mergeCell ref="AF60:AF66"/>
    <mergeCell ref="AH60:AH66"/>
    <mergeCell ref="AI60:AI66"/>
    <mergeCell ref="I60:I66"/>
    <mergeCell ref="J60:J66"/>
    <mergeCell ref="K60:K66"/>
    <mergeCell ref="L60:L66"/>
    <mergeCell ref="M60:M66"/>
    <mergeCell ref="N60:N66"/>
    <mergeCell ref="A67:A73"/>
    <mergeCell ref="C67:C73"/>
    <mergeCell ref="D67:D73"/>
    <mergeCell ref="E67:E73"/>
    <mergeCell ref="F67:F73"/>
    <mergeCell ref="G67:G73"/>
    <mergeCell ref="H67:H73"/>
    <mergeCell ref="I67:I73"/>
    <mergeCell ref="O60:O66"/>
    <mergeCell ref="AP53:AR59"/>
    <mergeCell ref="A60:A66"/>
    <mergeCell ref="C60:C66"/>
    <mergeCell ref="D60:D66"/>
    <mergeCell ref="E60:E66"/>
    <mergeCell ref="F60:F66"/>
    <mergeCell ref="G60:G66"/>
    <mergeCell ref="H60:H66"/>
    <mergeCell ref="N53:N59"/>
    <mergeCell ref="O53:O59"/>
    <mergeCell ref="P53:P59"/>
    <mergeCell ref="AD53:AD59"/>
    <mergeCell ref="AF53:AF59"/>
    <mergeCell ref="AH53:AH59"/>
    <mergeCell ref="H53:H59"/>
    <mergeCell ref="I53:I59"/>
    <mergeCell ref="J53:J59"/>
    <mergeCell ref="K53:K59"/>
    <mergeCell ref="L53:L59"/>
    <mergeCell ref="M53:M59"/>
    <mergeCell ref="A53:A59"/>
    <mergeCell ref="C53:C59"/>
    <mergeCell ref="AO60:AO66"/>
    <mergeCell ref="AP60:AR66"/>
    <mergeCell ref="D53:D59"/>
    <mergeCell ref="E53:E59"/>
    <mergeCell ref="F53:F59"/>
    <mergeCell ref="G53:G59"/>
    <mergeCell ref="AD46:AD52"/>
    <mergeCell ref="AF46:AF52"/>
    <mergeCell ref="AH46:AH52"/>
    <mergeCell ref="AI46:AI52"/>
    <mergeCell ref="AO46:AO52"/>
    <mergeCell ref="AI53:AI59"/>
    <mergeCell ref="AO53:AO59"/>
    <mergeCell ref="AP46:AR52"/>
    <mergeCell ref="K46:K52"/>
    <mergeCell ref="L46:L52"/>
    <mergeCell ref="M46:M52"/>
    <mergeCell ref="N46:N52"/>
    <mergeCell ref="O46:O52"/>
    <mergeCell ref="P46:P52"/>
    <mergeCell ref="AP39:AR45"/>
    <mergeCell ref="A46:A52"/>
    <mergeCell ref="C46:C52"/>
    <mergeCell ref="D46:D52"/>
    <mergeCell ref="E46:E52"/>
    <mergeCell ref="F46:F52"/>
    <mergeCell ref="G46:G52"/>
    <mergeCell ref="H46:H52"/>
    <mergeCell ref="I46:I52"/>
    <mergeCell ref="J46:J52"/>
    <mergeCell ref="P39:P45"/>
    <mergeCell ref="AD39:AD45"/>
    <mergeCell ref="AF39:AF45"/>
    <mergeCell ref="AH39:AH45"/>
    <mergeCell ref="AI39:AI45"/>
    <mergeCell ref="AO39:AO45"/>
    <mergeCell ref="J39:J45"/>
    <mergeCell ref="K39:K45"/>
    <mergeCell ref="L39:L45"/>
    <mergeCell ref="M39:M45"/>
    <mergeCell ref="N39:N45"/>
    <mergeCell ref="O39:O45"/>
    <mergeCell ref="AO32:AO38"/>
    <mergeCell ref="AP32:AR38"/>
    <mergeCell ref="A39:A45"/>
    <mergeCell ref="C39:C45"/>
    <mergeCell ref="D39:D45"/>
    <mergeCell ref="E39:E45"/>
    <mergeCell ref="F39:F45"/>
    <mergeCell ref="G39:G45"/>
    <mergeCell ref="H39:H45"/>
    <mergeCell ref="I39:I45"/>
    <mergeCell ref="O32:O38"/>
    <mergeCell ref="P32:P38"/>
    <mergeCell ref="AD32:AD38"/>
    <mergeCell ref="AF32:AF38"/>
    <mergeCell ref="AH32:AH38"/>
    <mergeCell ref="AI32:AI38"/>
    <mergeCell ref="I32:I38"/>
    <mergeCell ref="J32:J38"/>
    <mergeCell ref="K32:K38"/>
    <mergeCell ref="L32:L38"/>
    <mergeCell ref="M32:M38"/>
    <mergeCell ref="N32:N38"/>
    <mergeCell ref="AI25:AI31"/>
    <mergeCell ref="AO25:AO31"/>
    <mergeCell ref="AP25:AR31"/>
    <mergeCell ref="A32:A38"/>
    <mergeCell ref="C32:C38"/>
    <mergeCell ref="D32:D38"/>
    <mergeCell ref="E32:E38"/>
    <mergeCell ref="F32:F38"/>
    <mergeCell ref="G32:G38"/>
    <mergeCell ref="H32:H38"/>
    <mergeCell ref="N25:N31"/>
    <mergeCell ref="O25:O31"/>
    <mergeCell ref="P25:P31"/>
    <mergeCell ref="AD25:AD31"/>
    <mergeCell ref="AF25:AF31"/>
    <mergeCell ref="AH25:AH31"/>
    <mergeCell ref="H25:H31"/>
    <mergeCell ref="I25:I31"/>
    <mergeCell ref="J25:J31"/>
    <mergeCell ref="K25:K31"/>
    <mergeCell ref="L25:L31"/>
    <mergeCell ref="M25:M31"/>
    <mergeCell ref="AH18:AH24"/>
    <mergeCell ref="AI18:AI24"/>
    <mergeCell ref="AO18:AO24"/>
    <mergeCell ref="AP18:AR24"/>
    <mergeCell ref="A25:A31"/>
    <mergeCell ref="C25:C31"/>
    <mergeCell ref="D25:D31"/>
    <mergeCell ref="E25:E31"/>
    <mergeCell ref="F25:F31"/>
    <mergeCell ref="G25:G31"/>
    <mergeCell ref="M18:M24"/>
    <mergeCell ref="N18:N24"/>
    <mergeCell ref="O18:O24"/>
    <mergeCell ref="P18:P24"/>
    <mergeCell ref="AD18:AD24"/>
    <mergeCell ref="AF18:AF24"/>
    <mergeCell ref="G18:G24"/>
    <mergeCell ref="H18:H24"/>
    <mergeCell ref="I18:I24"/>
    <mergeCell ref="J18:J24"/>
    <mergeCell ref="K18:K24"/>
    <mergeCell ref="L18:L24"/>
    <mergeCell ref="AH11:AH17"/>
    <mergeCell ref="AI11:AI17"/>
    <mergeCell ref="AO11:AO17"/>
    <mergeCell ref="AP11:AR17"/>
    <mergeCell ref="BC15:BC21"/>
    <mergeCell ref="A18:A24"/>
    <mergeCell ref="C18:C24"/>
    <mergeCell ref="D18:D24"/>
    <mergeCell ref="E18:E24"/>
    <mergeCell ref="F18:F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4059" priority="281" operator="equal">
      <formula>"Muy Alta"</formula>
    </cfRule>
    <cfRule type="cellIs" dxfId="4058" priority="282" operator="equal">
      <formula>"Alta"</formula>
    </cfRule>
    <cfRule type="cellIs" dxfId="4057" priority="283" operator="equal">
      <formula>"Media"</formula>
    </cfRule>
    <cfRule type="cellIs" dxfId="4056" priority="284" operator="equal">
      <formula>"Baja"</formula>
    </cfRule>
    <cfRule type="cellIs" dxfId="4055" priority="285" operator="equal">
      <formula>"Muy Baja"</formula>
    </cfRule>
  </conditionalFormatting>
  <conditionalFormatting sqref="J18">
    <cfRule type="cellIs" dxfId="4054" priority="252" operator="equal">
      <formula>"Muy Alta"</formula>
    </cfRule>
    <cfRule type="cellIs" dxfId="4053" priority="253" operator="equal">
      <formula>"Alta"</formula>
    </cfRule>
    <cfRule type="cellIs" dxfId="4052" priority="254" operator="equal">
      <formula>"Media"</formula>
    </cfRule>
    <cfRule type="cellIs" dxfId="4051" priority="255" operator="equal">
      <formula>"Baja"</formula>
    </cfRule>
    <cfRule type="cellIs" dxfId="4050" priority="256" operator="equal">
      <formula>"Muy Baja"</formula>
    </cfRule>
  </conditionalFormatting>
  <conditionalFormatting sqref="J25">
    <cfRule type="cellIs" dxfId="4049" priority="223" operator="equal">
      <formula>"Muy Alta"</formula>
    </cfRule>
    <cfRule type="cellIs" dxfId="4048" priority="224" operator="equal">
      <formula>"Alta"</formula>
    </cfRule>
    <cfRule type="cellIs" dxfId="4047" priority="225" operator="equal">
      <formula>"Media"</formula>
    </cfRule>
    <cfRule type="cellIs" dxfId="4046" priority="226" operator="equal">
      <formula>"Baja"</formula>
    </cfRule>
    <cfRule type="cellIs" dxfId="4045" priority="227" operator="equal">
      <formula>"Muy Baja"</formula>
    </cfRule>
  </conditionalFormatting>
  <conditionalFormatting sqref="J32">
    <cfRule type="cellIs" dxfId="4044" priority="194" operator="equal">
      <formula>"Muy Alta"</formula>
    </cfRule>
    <cfRule type="cellIs" dxfId="4043" priority="195" operator="equal">
      <formula>"Alta"</formula>
    </cfRule>
    <cfRule type="cellIs" dxfId="4042" priority="196" operator="equal">
      <formula>"Media"</formula>
    </cfRule>
    <cfRule type="cellIs" dxfId="4041" priority="197" operator="equal">
      <formula>"Baja"</formula>
    </cfRule>
    <cfRule type="cellIs" dxfId="4040" priority="198" operator="equal">
      <formula>"Muy Baja"</formula>
    </cfRule>
  </conditionalFormatting>
  <conditionalFormatting sqref="J39">
    <cfRule type="cellIs" dxfId="4039" priority="165" operator="equal">
      <formula>"Muy Alta"</formula>
    </cfRule>
    <cfRule type="cellIs" dxfId="4038" priority="166" operator="equal">
      <formula>"Alta"</formula>
    </cfRule>
    <cfRule type="cellIs" dxfId="4037" priority="167" operator="equal">
      <formula>"Media"</formula>
    </cfRule>
    <cfRule type="cellIs" dxfId="4036" priority="168" operator="equal">
      <formula>"Baja"</formula>
    </cfRule>
    <cfRule type="cellIs" dxfId="4035" priority="169" operator="equal">
      <formula>"Muy Baja"</formula>
    </cfRule>
  </conditionalFormatting>
  <conditionalFormatting sqref="J46">
    <cfRule type="cellIs" dxfId="4034" priority="136" operator="equal">
      <formula>"Muy Alta"</formula>
    </cfRule>
    <cfRule type="cellIs" dxfId="4033" priority="137" operator="equal">
      <formula>"Alta"</formula>
    </cfRule>
    <cfRule type="cellIs" dxfId="4032" priority="138" operator="equal">
      <formula>"Media"</formula>
    </cfRule>
    <cfRule type="cellIs" dxfId="4031" priority="139" operator="equal">
      <formula>"Baja"</formula>
    </cfRule>
    <cfRule type="cellIs" dxfId="4030" priority="140" operator="equal">
      <formula>"Muy Baja"</formula>
    </cfRule>
  </conditionalFormatting>
  <conditionalFormatting sqref="J53">
    <cfRule type="cellIs" dxfId="4029" priority="107" operator="equal">
      <formula>"Muy Alta"</formula>
    </cfRule>
    <cfRule type="cellIs" dxfId="4028" priority="108" operator="equal">
      <formula>"Alta"</formula>
    </cfRule>
    <cfRule type="cellIs" dxfId="4027" priority="109" operator="equal">
      <formula>"Media"</formula>
    </cfRule>
    <cfRule type="cellIs" dxfId="4026" priority="110" operator="equal">
      <formula>"Baja"</formula>
    </cfRule>
    <cfRule type="cellIs" dxfId="4025" priority="111" operator="equal">
      <formula>"Muy Baja"</formula>
    </cfRule>
  </conditionalFormatting>
  <conditionalFormatting sqref="J60">
    <cfRule type="cellIs" dxfId="4024" priority="78" operator="equal">
      <formula>"Muy Alta"</formula>
    </cfRule>
    <cfRule type="cellIs" dxfId="4023" priority="79" operator="equal">
      <formula>"Alta"</formula>
    </cfRule>
    <cfRule type="cellIs" dxfId="4022" priority="80" operator="equal">
      <formula>"Media"</formula>
    </cfRule>
    <cfRule type="cellIs" dxfId="4021" priority="81" operator="equal">
      <formula>"Baja"</formula>
    </cfRule>
    <cfRule type="cellIs" dxfId="4020" priority="82" operator="equal">
      <formula>"Muy Baja"</formula>
    </cfRule>
  </conditionalFormatting>
  <conditionalFormatting sqref="M11">
    <cfRule type="containsText" dxfId="4019" priority="262" operator="containsText" text="❌">
      <formula>NOT(ISERROR(SEARCH("❌",M11)))</formula>
    </cfRule>
  </conditionalFormatting>
  <conditionalFormatting sqref="M18">
    <cfRule type="containsText" dxfId="4018" priority="233" operator="containsText" text="❌">
      <formula>NOT(ISERROR(SEARCH("❌",M18)))</formula>
    </cfRule>
  </conditionalFormatting>
  <conditionalFormatting sqref="M25">
    <cfRule type="containsText" dxfId="4017" priority="204" operator="containsText" text="❌">
      <formula>NOT(ISERROR(SEARCH("❌",M25)))</formula>
    </cfRule>
  </conditionalFormatting>
  <conditionalFormatting sqref="M32">
    <cfRule type="containsText" dxfId="4016" priority="175" operator="containsText" text="❌">
      <formula>NOT(ISERROR(SEARCH("❌",M32)))</formula>
    </cfRule>
  </conditionalFormatting>
  <conditionalFormatting sqref="M39">
    <cfRule type="containsText" dxfId="4015" priority="146" operator="containsText" text="❌">
      <formula>NOT(ISERROR(SEARCH("❌",M39)))</formula>
    </cfRule>
  </conditionalFormatting>
  <conditionalFormatting sqref="M46">
    <cfRule type="containsText" dxfId="4014" priority="117" operator="containsText" text="❌">
      <formula>NOT(ISERROR(SEARCH("❌",M46)))</formula>
    </cfRule>
  </conditionalFormatting>
  <conditionalFormatting sqref="M53">
    <cfRule type="containsText" dxfId="4013" priority="88" operator="containsText" text="❌">
      <formula>NOT(ISERROR(SEARCH("❌",M53)))</formula>
    </cfRule>
  </conditionalFormatting>
  <conditionalFormatting sqref="M60">
    <cfRule type="containsText" dxfId="4012" priority="59" operator="containsText" text="❌">
      <formula>NOT(ISERROR(SEARCH("❌",M60)))</formula>
    </cfRule>
  </conditionalFormatting>
  <conditionalFormatting sqref="N11">
    <cfRule type="cellIs" dxfId="4011" priority="286" operator="equal">
      <formula>"Catastrófico"</formula>
    </cfRule>
    <cfRule type="cellIs" dxfId="4010" priority="287" operator="equal">
      <formula>"Mayor"</formula>
    </cfRule>
    <cfRule type="cellIs" dxfId="4009" priority="288" operator="equal">
      <formula>"Moderado"</formula>
    </cfRule>
    <cfRule type="cellIs" dxfId="4008" priority="289" operator="equal">
      <formula>"Menor"</formula>
    </cfRule>
    <cfRule type="cellIs" dxfId="4007" priority="290" operator="equal">
      <formula>"Leve"</formula>
    </cfRule>
  </conditionalFormatting>
  <conditionalFormatting sqref="N18">
    <cfRule type="cellIs" dxfId="4006" priority="257" operator="equal">
      <formula>"Catastrófico"</formula>
    </cfRule>
    <cfRule type="cellIs" dxfId="4005" priority="258" operator="equal">
      <formula>"Mayor"</formula>
    </cfRule>
    <cfRule type="cellIs" dxfId="4004" priority="259" operator="equal">
      <formula>"Moderado"</formula>
    </cfRule>
    <cfRule type="cellIs" dxfId="4003" priority="260" operator="equal">
      <formula>"Menor"</formula>
    </cfRule>
    <cfRule type="cellIs" dxfId="4002" priority="261" operator="equal">
      <formula>"Leve"</formula>
    </cfRule>
  </conditionalFormatting>
  <conditionalFormatting sqref="N25">
    <cfRule type="cellIs" dxfId="4001" priority="228" operator="equal">
      <formula>"Catastrófico"</formula>
    </cfRule>
    <cfRule type="cellIs" dxfId="4000" priority="229" operator="equal">
      <formula>"Mayor"</formula>
    </cfRule>
    <cfRule type="cellIs" dxfId="3999" priority="230" operator="equal">
      <formula>"Moderado"</formula>
    </cfRule>
    <cfRule type="cellIs" dxfId="3998" priority="231" operator="equal">
      <formula>"Menor"</formula>
    </cfRule>
    <cfRule type="cellIs" dxfId="3997" priority="232" operator="equal">
      <formula>"Leve"</formula>
    </cfRule>
  </conditionalFormatting>
  <conditionalFormatting sqref="N32">
    <cfRule type="cellIs" dxfId="3996" priority="199" operator="equal">
      <formula>"Catastrófico"</formula>
    </cfRule>
    <cfRule type="cellIs" dxfId="3995" priority="200" operator="equal">
      <formula>"Mayor"</formula>
    </cfRule>
    <cfRule type="cellIs" dxfId="3994" priority="201" operator="equal">
      <formula>"Moderado"</formula>
    </cfRule>
    <cfRule type="cellIs" dxfId="3993" priority="202" operator="equal">
      <formula>"Menor"</formula>
    </cfRule>
    <cfRule type="cellIs" dxfId="3992" priority="203" operator="equal">
      <formula>"Leve"</formula>
    </cfRule>
  </conditionalFormatting>
  <conditionalFormatting sqref="N39">
    <cfRule type="cellIs" dxfId="3991" priority="170" operator="equal">
      <formula>"Catastrófico"</formula>
    </cfRule>
    <cfRule type="cellIs" dxfId="3990" priority="171" operator="equal">
      <formula>"Mayor"</formula>
    </cfRule>
    <cfRule type="cellIs" dxfId="3989" priority="172" operator="equal">
      <formula>"Moderado"</formula>
    </cfRule>
    <cfRule type="cellIs" dxfId="3988" priority="173" operator="equal">
      <formula>"Menor"</formula>
    </cfRule>
    <cfRule type="cellIs" dxfId="3987" priority="174" operator="equal">
      <formula>"Leve"</formula>
    </cfRule>
  </conditionalFormatting>
  <conditionalFormatting sqref="N46">
    <cfRule type="cellIs" dxfId="3986" priority="141" operator="equal">
      <formula>"Catastrófico"</formula>
    </cfRule>
    <cfRule type="cellIs" dxfId="3985" priority="142" operator="equal">
      <formula>"Mayor"</formula>
    </cfRule>
    <cfRule type="cellIs" dxfId="3984" priority="143" operator="equal">
      <formula>"Moderado"</formula>
    </cfRule>
    <cfRule type="cellIs" dxfId="3983" priority="144" operator="equal">
      <formula>"Menor"</formula>
    </cfRule>
    <cfRule type="cellIs" dxfId="3982" priority="145" operator="equal">
      <formula>"Leve"</formula>
    </cfRule>
  </conditionalFormatting>
  <conditionalFormatting sqref="N53">
    <cfRule type="cellIs" dxfId="3981" priority="112" operator="equal">
      <formula>"Catastrófico"</formula>
    </cfRule>
    <cfRule type="cellIs" dxfId="3980" priority="113" operator="equal">
      <formula>"Mayor"</formula>
    </cfRule>
    <cfRule type="cellIs" dxfId="3979" priority="114" operator="equal">
      <formula>"Moderado"</formula>
    </cfRule>
    <cfRule type="cellIs" dxfId="3978" priority="115" operator="equal">
      <formula>"Menor"</formula>
    </cfRule>
    <cfRule type="cellIs" dxfId="3977" priority="116" operator="equal">
      <formula>"Leve"</formula>
    </cfRule>
  </conditionalFormatting>
  <conditionalFormatting sqref="N60">
    <cfRule type="cellIs" dxfId="3976" priority="83" operator="equal">
      <formula>"Catastrófico"</formula>
    </cfRule>
    <cfRule type="cellIs" dxfId="3975" priority="84" operator="equal">
      <formula>"Mayor"</formula>
    </cfRule>
    <cfRule type="cellIs" dxfId="3974" priority="85" operator="equal">
      <formula>"Moderado"</formula>
    </cfRule>
    <cfRule type="cellIs" dxfId="3973" priority="86" operator="equal">
      <formula>"Menor"</formula>
    </cfRule>
    <cfRule type="cellIs" dxfId="3972" priority="87" operator="equal">
      <formula>"Leve"</formula>
    </cfRule>
  </conditionalFormatting>
  <conditionalFormatting sqref="P11">
    <cfRule type="cellIs" dxfId="3971" priority="277" operator="equal">
      <formula>"Extremo"</formula>
    </cfRule>
    <cfRule type="cellIs" dxfId="3970" priority="278" operator="equal">
      <formula>"Alto"</formula>
    </cfRule>
    <cfRule type="cellIs" dxfId="3969" priority="279" operator="equal">
      <formula>"Moderado"</formula>
    </cfRule>
    <cfRule type="cellIs" dxfId="3968" priority="280" operator="equal">
      <formula>"Bajo"</formula>
    </cfRule>
  </conditionalFormatting>
  <conditionalFormatting sqref="P18">
    <cfRule type="cellIs" dxfId="3967" priority="248" operator="equal">
      <formula>"Extremo"</formula>
    </cfRule>
    <cfRule type="cellIs" dxfId="3966" priority="249" operator="equal">
      <formula>"Alto"</formula>
    </cfRule>
    <cfRule type="cellIs" dxfId="3965" priority="250" operator="equal">
      <formula>"Moderado"</formula>
    </cfRule>
    <cfRule type="cellIs" dxfId="3964" priority="251" operator="equal">
      <formula>"Bajo"</formula>
    </cfRule>
  </conditionalFormatting>
  <conditionalFormatting sqref="P25">
    <cfRule type="cellIs" dxfId="3963" priority="219" operator="equal">
      <formula>"Extremo"</formula>
    </cfRule>
    <cfRule type="cellIs" dxfId="3962" priority="220" operator="equal">
      <formula>"Alto"</formula>
    </cfRule>
    <cfRule type="cellIs" dxfId="3961" priority="221" operator="equal">
      <formula>"Moderado"</formula>
    </cfRule>
    <cfRule type="cellIs" dxfId="3960" priority="222" operator="equal">
      <formula>"Bajo"</formula>
    </cfRule>
  </conditionalFormatting>
  <conditionalFormatting sqref="P32">
    <cfRule type="cellIs" dxfId="3959" priority="190" operator="equal">
      <formula>"Extremo"</formula>
    </cfRule>
    <cfRule type="cellIs" dxfId="3958" priority="191" operator="equal">
      <formula>"Alto"</formula>
    </cfRule>
    <cfRule type="cellIs" dxfId="3957" priority="192" operator="equal">
      <formula>"Moderado"</formula>
    </cfRule>
    <cfRule type="cellIs" dxfId="3956" priority="193" operator="equal">
      <formula>"Bajo"</formula>
    </cfRule>
  </conditionalFormatting>
  <conditionalFormatting sqref="P39">
    <cfRule type="cellIs" dxfId="3955" priority="161" operator="equal">
      <formula>"Extremo"</formula>
    </cfRule>
    <cfRule type="cellIs" dxfId="3954" priority="162" operator="equal">
      <formula>"Alto"</formula>
    </cfRule>
    <cfRule type="cellIs" dxfId="3953" priority="163" operator="equal">
      <formula>"Moderado"</formula>
    </cfRule>
    <cfRule type="cellIs" dxfId="3952" priority="164" operator="equal">
      <formula>"Bajo"</formula>
    </cfRule>
  </conditionalFormatting>
  <conditionalFormatting sqref="P46">
    <cfRule type="cellIs" dxfId="3951" priority="132" operator="equal">
      <formula>"Extremo"</formula>
    </cfRule>
    <cfRule type="cellIs" dxfId="3950" priority="133" operator="equal">
      <formula>"Alto"</formula>
    </cfRule>
    <cfRule type="cellIs" dxfId="3949" priority="134" operator="equal">
      <formula>"Moderado"</formula>
    </cfRule>
    <cfRule type="cellIs" dxfId="3948" priority="135" operator="equal">
      <formula>"Bajo"</formula>
    </cfRule>
  </conditionalFormatting>
  <conditionalFormatting sqref="P53">
    <cfRule type="cellIs" dxfId="3947" priority="103" operator="equal">
      <formula>"Extremo"</formula>
    </cfRule>
    <cfRule type="cellIs" dxfId="3946" priority="104" operator="equal">
      <formula>"Alto"</formula>
    </cfRule>
    <cfRule type="cellIs" dxfId="3945" priority="105" operator="equal">
      <formula>"Moderado"</formula>
    </cfRule>
    <cfRule type="cellIs" dxfId="3944" priority="106" operator="equal">
      <formula>"Bajo"</formula>
    </cfRule>
  </conditionalFormatting>
  <conditionalFormatting sqref="P60">
    <cfRule type="cellIs" dxfId="3943" priority="74" operator="equal">
      <formula>"Extremo"</formula>
    </cfRule>
    <cfRule type="cellIs" dxfId="3942" priority="75" operator="equal">
      <formula>"Alto"</formula>
    </cfRule>
    <cfRule type="cellIs" dxfId="3941" priority="76" operator="equal">
      <formula>"Moderado"</formula>
    </cfRule>
    <cfRule type="cellIs" dxfId="3940" priority="77" operator="equal">
      <formula>"Bajo"</formula>
    </cfRule>
  </conditionalFormatting>
  <conditionalFormatting sqref="AD11">
    <cfRule type="cellIs" dxfId="3939" priority="272" operator="equal">
      <formula>"Muy Alta"</formula>
    </cfRule>
    <cfRule type="cellIs" dxfId="3938" priority="273" operator="equal">
      <formula>"Alta"</formula>
    </cfRule>
    <cfRule type="cellIs" dxfId="3937" priority="274" operator="equal">
      <formula>"Media"</formula>
    </cfRule>
    <cfRule type="cellIs" dxfId="3936" priority="275" operator="equal">
      <formula>"Baja"</formula>
    </cfRule>
    <cfRule type="cellIs" dxfId="3935" priority="276" operator="equal">
      <formula>"Muy Baja"</formula>
    </cfRule>
  </conditionalFormatting>
  <conditionalFormatting sqref="AD18">
    <cfRule type="cellIs" dxfId="3934" priority="243" operator="equal">
      <formula>"Muy Alta"</formula>
    </cfRule>
    <cfRule type="cellIs" dxfId="3933" priority="244" operator="equal">
      <formula>"Alta"</formula>
    </cfRule>
    <cfRule type="cellIs" dxfId="3932" priority="245" operator="equal">
      <formula>"Media"</formula>
    </cfRule>
    <cfRule type="cellIs" dxfId="3931" priority="246" operator="equal">
      <formula>"Baja"</formula>
    </cfRule>
    <cfRule type="cellIs" dxfId="3930" priority="247" operator="equal">
      <formula>"Muy Baja"</formula>
    </cfRule>
  </conditionalFormatting>
  <conditionalFormatting sqref="AD25">
    <cfRule type="cellIs" dxfId="3929" priority="214" operator="equal">
      <formula>"Muy Alta"</formula>
    </cfRule>
    <cfRule type="cellIs" dxfId="3928" priority="215" operator="equal">
      <formula>"Alta"</formula>
    </cfRule>
    <cfRule type="cellIs" dxfId="3927" priority="216" operator="equal">
      <formula>"Media"</formula>
    </cfRule>
    <cfRule type="cellIs" dxfId="3926" priority="217" operator="equal">
      <formula>"Baja"</formula>
    </cfRule>
    <cfRule type="cellIs" dxfId="3925" priority="218" operator="equal">
      <formula>"Muy Baja"</formula>
    </cfRule>
  </conditionalFormatting>
  <conditionalFormatting sqref="AD32">
    <cfRule type="cellIs" dxfId="3924" priority="185" operator="equal">
      <formula>"Muy Alta"</formula>
    </cfRule>
    <cfRule type="cellIs" dxfId="3923" priority="186" operator="equal">
      <formula>"Alta"</formula>
    </cfRule>
    <cfRule type="cellIs" dxfId="3922" priority="187" operator="equal">
      <formula>"Media"</formula>
    </cfRule>
    <cfRule type="cellIs" dxfId="3921" priority="188" operator="equal">
      <formula>"Baja"</formula>
    </cfRule>
    <cfRule type="cellIs" dxfId="3920" priority="189" operator="equal">
      <formula>"Muy Baja"</formula>
    </cfRule>
  </conditionalFormatting>
  <conditionalFormatting sqref="AD39">
    <cfRule type="cellIs" dxfId="3919" priority="156" operator="equal">
      <formula>"Muy Alta"</formula>
    </cfRule>
    <cfRule type="cellIs" dxfId="3918" priority="157" operator="equal">
      <formula>"Alta"</formula>
    </cfRule>
    <cfRule type="cellIs" dxfId="3917" priority="158" operator="equal">
      <formula>"Media"</formula>
    </cfRule>
    <cfRule type="cellIs" dxfId="3916" priority="159" operator="equal">
      <formula>"Baja"</formula>
    </cfRule>
    <cfRule type="cellIs" dxfId="3915" priority="160" operator="equal">
      <formula>"Muy Baja"</formula>
    </cfRule>
  </conditionalFormatting>
  <conditionalFormatting sqref="AD46">
    <cfRule type="cellIs" dxfId="3914" priority="127" operator="equal">
      <formula>"Muy Alta"</formula>
    </cfRule>
    <cfRule type="cellIs" dxfId="3913" priority="128" operator="equal">
      <formula>"Alta"</formula>
    </cfRule>
    <cfRule type="cellIs" dxfId="3912" priority="129" operator="equal">
      <formula>"Media"</formula>
    </cfRule>
    <cfRule type="cellIs" dxfId="3911" priority="130" operator="equal">
      <formula>"Baja"</formula>
    </cfRule>
    <cfRule type="cellIs" dxfId="3910" priority="131" operator="equal">
      <formula>"Muy Baja"</formula>
    </cfRule>
  </conditionalFormatting>
  <conditionalFormatting sqref="AD53">
    <cfRule type="cellIs" dxfId="3909" priority="98" operator="equal">
      <formula>"Muy Alta"</formula>
    </cfRule>
    <cfRule type="cellIs" dxfId="3908" priority="99" operator="equal">
      <formula>"Alta"</formula>
    </cfRule>
    <cfRule type="cellIs" dxfId="3907" priority="100" operator="equal">
      <formula>"Media"</formula>
    </cfRule>
    <cfRule type="cellIs" dxfId="3906" priority="101" operator="equal">
      <formula>"Baja"</formula>
    </cfRule>
    <cfRule type="cellIs" dxfId="3905" priority="102" operator="equal">
      <formula>"Muy Baja"</formula>
    </cfRule>
  </conditionalFormatting>
  <conditionalFormatting sqref="AD60">
    <cfRule type="cellIs" dxfId="3904" priority="69" operator="equal">
      <formula>"Muy Alta"</formula>
    </cfRule>
    <cfRule type="cellIs" dxfId="3903" priority="70" operator="equal">
      <formula>"Alta"</formula>
    </cfRule>
    <cfRule type="cellIs" dxfId="3902" priority="71" operator="equal">
      <formula>"Media"</formula>
    </cfRule>
    <cfRule type="cellIs" dxfId="3901" priority="72" operator="equal">
      <formula>"Baja"</formula>
    </cfRule>
    <cfRule type="cellIs" dxfId="3900" priority="73" operator="equal">
      <formula>"Muy Baja"</formula>
    </cfRule>
  </conditionalFormatting>
  <conditionalFormatting sqref="AF11">
    <cfRule type="cellIs" dxfId="3899" priority="267" operator="equal">
      <formula>"Catastrófico"</formula>
    </cfRule>
    <cfRule type="cellIs" dxfId="3898" priority="268" operator="equal">
      <formula>"Mayor"</formula>
    </cfRule>
    <cfRule type="cellIs" dxfId="3897" priority="269" operator="equal">
      <formula>"Moderado"</formula>
    </cfRule>
    <cfRule type="cellIs" dxfId="3896" priority="270" operator="equal">
      <formula>"Menor"</formula>
    </cfRule>
    <cfRule type="cellIs" dxfId="3895" priority="271" operator="equal">
      <formula>"Leve"</formula>
    </cfRule>
  </conditionalFormatting>
  <conditionalFormatting sqref="AF18">
    <cfRule type="cellIs" dxfId="3894" priority="238" operator="equal">
      <formula>"Catastrófico"</formula>
    </cfRule>
    <cfRule type="cellIs" dxfId="3893" priority="239" operator="equal">
      <formula>"Mayor"</formula>
    </cfRule>
    <cfRule type="cellIs" dxfId="3892" priority="240" operator="equal">
      <formula>"Moderado"</formula>
    </cfRule>
    <cfRule type="cellIs" dxfId="3891" priority="241" operator="equal">
      <formula>"Menor"</formula>
    </cfRule>
    <cfRule type="cellIs" dxfId="3890" priority="242" operator="equal">
      <formula>"Leve"</formula>
    </cfRule>
  </conditionalFormatting>
  <conditionalFormatting sqref="AF25">
    <cfRule type="cellIs" dxfId="3889" priority="209" operator="equal">
      <formula>"Catastrófico"</formula>
    </cfRule>
    <cfRule type="cellIs" dxfId="3888" priority="210" operator="equal">
      <formula>"Mayor"</formula>
    </cfRule>
    <cfRule type="cellIs" dxfId="3887" priority="211" operator="equal">
      <formula>"Moderado"</formula>
    </cfRule>
    <cfRule type="cellIs" dxfId="3886" priority="212" operator="equal">
      <formula>"Menor"</formula>
    </cfRule>
    <cfRule type="cellIs" dxfId="3885" priority="213" operator="equal">
      <formula>"Leve"</formula>
    </cfRule>
  </conditionalFormatting>
  <conditionalFormatting sqref="AF32">
    <cfRule type="cellIs" dxfId="3884" priority="180" operator="equal">
      <formula>"Catastrófico"</formula>
    </cfRule>
    <cfRule type="cellIs" dxfId="3883" priority="181" operator="equal">
      <formula>"Mayor"</formula>
    </cfRule>
    <cfRule type="cellIs" dxfId="3882" priority="182" operator="equal">
      <formula>"Moderado"</formula>
    </cfRule>
    <cfRule type="cellIs" dxfId="3881" priority="183" operator="equal">
      <formula>"Menor"</formula>
    </cfRule>
    <cfRule type="cellIs" dxfId="3880" priority="184" operator="equal">
      <formula>"Leve"</formula>
    </cfRule>
  </conditionalFormatting>
  <conditionalFormatting sqref="AF39">
    <cfRule type="cellIs" dxfId="3879" priority="151" operator="equal">
      <formula>"Catastrófico"</formula>
    </cfRule>
    <cfRule type="cellIs" dxfId="3878" priority="152" operator="equal">
      <formula>"Mayor"</formula>
    </cfRule>
    <cfRule type="cellIs" dxfId="3877" priority="153" operator="equal">
      <formula>"Moderado"</formula>
    </cfRule>
    <cfRule type="cellIs" dxfId="3876" priority="154" operator="equal">
      <formula>"Menor"</formula>
    </cfRule>
    <cfRule type="cellIs" dxfId="3875" priority="155" operator="equal">
      <formula>"Leve"</formula>
    </cfRule>
  </conditionalFormatting>
  <conditionalFormatting sqref="AF46">
    <cfRule type="cellIs" dxfId="3874" priority="122" operator="equal">
      <formula>"Catastrófico"</formula>
    </cfRule>
    <cfRule type="cellIs" dxfId="3873" priority="123" operator="equal">
      <formula>"Mayor"</formula>
    </cfRule>
    <cfRule type="cellIs" dxfId="3872" priority="124" operator="equal">
      <formula>"Moderado"</formula>
    </cfRule>
    <cfRule type="cellIs" dxfId="3871" priority="125" operator="equal">
      <formula>"Menor"</formula>
    </cfRule>
    <cfRule type="cellIs" dxfId="3870" priority="126" operator="equal">
      <formula>"Leve"</formula>
    </cfRule>
  </conditionalFormatting>
  <conditionalFormatting sqref="AF53">
    <cfRule type="cellIs" dxfId="3869" priority="93" operator="equal">
      <formula>"Catastrófico"</formula>
    </cfRule>
    <cfRule type="cellIs" dxfId="3868" priority="94" operator="equal">
      <formula>"Mayor"</formula>
    </cfRule>
    <cfRule type="cellIs" dxfId="3867" priority="95" operator="equal">
      <formula>"Moderado"</formula>
    </cfRule>
    <cfRule type="cellIs" dxfId="3866" priority="96" operator="equal">
      <formula>"Menor"</formula>
    </cfRule>
    <cfRule type="cellIs" dxfId="3865" priority="97" operator="equal">
      <formula>"Leve"</formula>
    </cfRule>
  </conditionalFormatting>
  <conditionalFormatting sqref="AF60">
    <cfRule type="cellIs" dxfId="3864" priority="64" operator="equal">
      <formula>"Catastrófico"</formula>
    </cfRule>
    <cfRule type="cellIs" dxfId="3863" priority="65" operator="equal">
      <formula>"Mayor"</formula>
    </cfRule>
    <cfRule type="cellIs" dxfId="3862" priority="66" operator="equal">
      <formula>"Moderado"</formula>
    </cfRule>
    <cfRule type="cellIs" dxfId="3861" priority="67" operator="equal">
      <formula>"Menor"</formula>
    </cfRule>
    <cfRule type="cellIs" dxfId="3860" priority="68" operator="equal">
      <formula>"Leve"</formula>
    </cfRule>
  </conditionalFormatting>
  <conditionalFormatting sqref="AH11">
    <cfRule type="cellIs" dxfId="3859" priority="263" operator="equal">
      <formula>"Extremo"</formula>
    </cfRule>
    <cfRule type="cellIs" dxfId="3858" priority="264" operator="equal">
      <formula>"Alto"</formula>
    </cfRule>
    <cfRule type="cellIs" dxfId="3857" priority="265" operator="equal">
      <formula>"Moderado"</formula>
    </cfRule>
    <cfRule type="cellIs" dxfId="3856" priority="266" operator="equal">
      <formula>"Bajo"</formula>
    </cfRule>
  </conditionalFormatting>
  <conditionalFormatting sqref="AH18">
    <cfRule type="cellIs" dxfId="3855" priority="234" operator="equal">
      <formula>"Extremo"</formula>
    </cfRule>
    <cfRule type="cellIs" dxfId="3854" priority="235" operator="equal">
      <formula>"Alto"</formula>
    </cfRule>
    <cfRule type="cellIs" dxfId="3853" priority="236" operator="equal">
      <formula>"Moderado"</formula>
    </cfRule>
    <cfRule type="cellIs" dxfId="3852" priority="237" operator="equal">
      <formula>"Bajo"</formula>
    </cfRule>
  </conditionalFormatting>
  <conditionalFormatting sqref="AH25">
    <cfRule type="cellIs" dxfId="3851" priority="205" operator="equal">
      <formula>"Extremo"</formula>
    </cfRule>
    <cfRule type="cellIs" dxfId="3850" priority="206" operator="equal">
      <formula>"Alto"</formula>
    </cfRule>
    <cfRule type="cellIs" dxfId="3849" priority="207" operator="equal">
      <formula>"Moderado"</formula>
    </cfRule>
    <cfRule type="cellIs" dxfId="3848" priority="208" operator="equal">
      <formula>"Bajo"</formula>
    </cfRule>
  </conditionalFormatting>
  <conditionalFormatting sqref="AH32">
    <cfRule type="cellIs" dxfId="3847" priority="176" operator="equal">
      <formula>"Extremo"</formula>
    </cfRule>
    <cfRule type="cellIs" dxfId="3846" priority="177" operator="equal">
      <formula>"Alto"</formula>
    </cfRule>
    <cfRule type="cellIs" dxfId="3845" priority="178" operator="equal">
      <formula>"Moderado"</formula>
    </cfRule>
    <cfRule type="cellIs" dxfId="3844" priority="179" operator="equal">
      <formula>"Bajo"</formula>
    </cfRule>
  </conditionalFormatting>
  <conditionalFormatting sqref="AH39">
    <cfRule type="cellIs" dxfId="3843" priority="147" operator="equal">
      <formula>"Extremo"</formula>
    </cfRule>
    <cfRule type="cellIs" dxfId="3842" priority="148" operator="equal">
      <formula>"Alto"</formula>
    </cfRule>
    <cfRule type="cellIs" dxfId="3841" priority="149" operator="equal">
      <formula>"Moderado"</formula>
    </cfRule>
    <cfRule type="cellIs" dxfId="3840" priority="150" operator="equal">
      <formula>"Bajo"</formula>
    </cfRule>
  </conditionalFormatting>
  <conditionalFormatting sqref="AH46">
    <cfRule type="cellIs" dxfId="3839" priority="118" operator="equal">
      <formula>"Extremo"</formula>
    </cfRule>
    <cfRule type="cellIs" dxfId="3838" priority="119" operator="equal">
      <formula>"Alto"</formula>
    </cfRule>
    <cfRule type="cellIs" dxfId="3837" priority="120" operator="equal">
      <formula>"Moderado"</formula>
    </cfRule>
    <cfRule type="cellIs" dxfId="3836" priority="121" operator="equal">
      <formula>"Bajo"</formula>
    </cfRule>
  </conditionalFormatting>
  <conditionalFormatting sqref="AH53">
    <cfRule type="cellIs" dxfId="3835" priority="89" operator="equal">
      <formula>"Extremo"</formula>
    </cfRule>
    <cfRule type="cellIs" dxfId="3834" priority="90" operator="equal">
      <formula>"Alto"</formula>
    </cfRule>
    <cfRule type="cellIs" dxfId="3833" priority="91" operator="equal">
      <formula>"Moderado"</formula>
    </cfRule>
    <cfRule type="cellIs" dxfId="3832" priority="92" operator="equal">
      <formula>"Bajo"</formula>
    </cfRule>
  </conditionalFormatting>
  <conditionalFormatting sqref="AH60">
    <cfRule type="cellIs" dxfId="3831" priority="60" operator="equal">
      <formula>"Extremo"</formula>
    </cfRule>
    <cfRule type="cellIs" dxfId="3830" priority="61" operator="equal">
      <formula>"Alto"</formula>
    </cfRule>
    <cfRule type="cellIs" dxfId="3829" priority="62" operator="equal">
      <formula>"Moderado"</formula>
    </cfRule>
    <cfRule type="cellIs" dxfId="3828" priority="63" operator="equal">
      <formula>"Bajo"</formula>
    </cfRule>
  </conditionalFormatting>
  <conditionalFormatting sqref="J67">
    <cfRule type="cellIs" dxfId="3827" priority="49" operator="equal">
      <formula>"Muy Alta"</formula>
    </cfRule>
    <cfRule type="cellIs" dxfId="3826" priority="50" operator="equal">
      <formula>"Alta"</formula>
    </cfRule>
    <cfRule type="cellIs" dxfId="3825" priority="51" operator="equal">
      <formula>"Media"</formula>
    </cfRule>
    <cfRule type="cellIs" dxfId="3824" priority="52" operator="equal">
      <formula>"Baja"</formula>
    </cfRule>
    <cfRule type="cellIs" dxfId="3823" priority="53" operator="equal">
      <formula>"Muy Baja"</formula>
    </cfRule>
  </conditionalFormatting>
  <conditionalFormatting sqref="M67">
    <cfRule type="containsText" dxfId="3822" priority="30" operator="containsText" text="❌">
      <formula>NOT(ISERROR(SEARCH("❌",M67)))</formula>
    </cfRule>
  </conditionalFormatting>
  <conditionalFormatting sqref="N67">
    <cfRule type="cellIs" dxfId="3821" priority="54" operator="equal">
      <formula>"Catastrófico"</formula>
    </cfRule>
    <cfRule type="cellIs" dxfId="3820" priority="55" operator="equal">
      <formula>"Mayor"</formula>
    </cfRule>
    <cfRule type="cellIs" dxfId="3819" priority="56" operator="equal">
      <formula>"Moderado"</formula>
    </cfRule>
    <cfRule type="cellIs" dxfId="3818" priority="57" operator="equal">
      <formula>"Menor"</formula>
    </cfRule>
    <cfRule type="cellIs" dxfId="3817" priority="58" operator="equal">
      <formula>"Leve"</formula>
    </cfRule>
  </conditionalFormatting>
  <conditionalFormatting sqref="P67">
    <cfRule type="cellIs" dxfId="3816" priority="45" operator="equal">
      <formula>"Extremo"</formula>
    </cfRule>
    <cfRule type="cellIs" dxfId="3815" priority="46" operator="equal">
      <formula>"Alto"</formula>
    </cfRule>
    <cfRule type="cellIs" dxfId="3814" priority="47" operator="equal">
      <formula>"Moderado"</formula>
    </cfRule>
    <cfRule type="cellIs" dxfId="3813" priority="48" operator="equal">
      <formula>"Bajo"</formula>
    </cfRule>
  </conditionalFormatting>
  <conditionalFormatting sqref="AD67">
    <cfRule type="cellIs" dxfId="3812" priority="40" operator="equal">
      <formula>"Muy Alta"</formula>
    </cfRule>
    <cfRule type="cellIs" dxfId="3811" priority="41" operator="equal">
      <formula>"Alta"</formula>
    </cfRule>
    <cfRule type="cellIs" dxfId="3810" priority="42" operator="equal">
      <formula>"Media"</formula>
    </cfRule>
    <cfRule type="cellIs" dxfId="3809" priority="43" operator="equal">
      <formula>"Baja"</formula>
    </cfRule>
    <cfRule type="cellIs" dxfId="3808" priority="44" operator="equal">
      <formula>"Muy Baja"</formula>
    </cfRule>
  </conditionalFormatting>
  <conditionalFormatting sqref="AF67">
    <cfRule type="cellIs" dxfId="3807" priority="35" operator="equal">
      <formula>"Catastrófico"</formula>
    </cfRule>
    <cfRule type="cellIs" dxfId="3806" priority="36" operator="equal">
      <formula>"Mayor"</formula>
    </cfRule>
    <cfRule type="cellIs" dxfId="3805" priority="37" operator="equal">
      <formula>"Moderado"</formula>
    </cfRule>
    <cfRule type="cellIs" dxfId="3804" priority="38" operator="equal">
      <formula>"Menor"</formula>
    </cfRule>
    <cfRule type="cellIs" dxfId="3803" priority="39" operator="equal">
      <formula>"Leve"</formula>
    </cfRule>
  </conditionalFormatting>
  <conditionalFormatting sqref="AH67">
    <cfRule type="cellIs" dxfId="3802" priority="31" operator="equal">
      <formula>"Extremo"</formula>
    </cfRule>
    <cfRule type="cellIs" dxfId="3801" priority="32" operator="equal">
      <formula>"Alto"</formula>
    </cfRule>
    <cfRule type="cellIs" dxfId="3800" priority="33" operator="equal">
      <formula>"Moderado"</formula>
    </cfRule>
    <cfRule type="cellIs" dxfId="3799" priority="34" operator="equal">
      <formula>"Bajo"</formula>
    </cfRule>
  </conditionalFormatting>
  <conditionalFormatting sqref="J74">
    <cfRule type="cellIs" dxfId="3798" priority="20" operator="equal">
      <formula>"Muy Alta"</formula>
    </cfRule>
    <cfRule type="cellIs" dxfId="3797" priority="21" operator="equal">
      <formula>"Alta"</formula>
    </cfRule>
    <cfRule type="cellIs" dxfId="3796" priority="22" operator="equal">
      <formula>"Media"</formula>
    </cfRule>
    <cfRule type="cellIs" dxfId="3795" priority="23" operator="equal">
      <formula>"Baja"</formula>
    </cfRule>
    <cfRule type="cellIs" dxfId="3794" priority="24" operator="equal">
      <formula>"Muy Baja"</formula>
    </cfRule>
  </conditionalFormatting>
  <conditionalFormatting sqref="M74">
    <cfRule type="containsText" dxfId="3793" priority="1" operator="containsText" text="❌">
      <formula>NOT(ISERROR(SEARCH("❌",M74)))</formula>
    </cfRule>
  </conditionalFormatting>
  <conditionalFormatting sqref="N74">
    <cfRule type="cellIs" dxfId="3792" priority="25" operator="equal">
      <formula>"Catastrófico"</formula>
    </cfRule>
    <cfRule type="cellIs" dxfId="3791" priority="26" operator="equal">
      <formula>"Mayor"</formula>
    </cfRule>
    <cfRule type="cellIs" dxfId="3790" priority="27" operator="equal">
      <formula>"Moderado"</formula>
    </cfRule>
    <cfRule type="cellIs" dxfId="3789" priority="28" operator="equal">
      <formula>"Menor"</formula>
    </cfRule>
    <cfRule type="cellIs" dxfId="3788" priority="29" operator="equal">
      <formula>"Leve"</formula>
    </cfRule>
  </conditionalFormatting>
  <conditionalFormatting sqref="P74">
    <cfRule type="cellIs" dxfId="3787" priority="16" operator="equal">
      <formula>"Extremo"</formula>
    </cfRule>
    <cfRule type="cellIs" dxfId="3786" priority="17" operator="equal">
      <formula>"Alto"</formula>
    </cfRule>
    <cfRule type="cellIs" dxfId="3785" priority="18" operator="equal">
      <formula>"Moderado"</formula>
    </cfRule>
    <cfRule type="cellIs" dxfId="3784" priority="19" operator="equal">
      <formula>"Bajo"</formula>
    </cfRule>
  </conditionalFormatting>
  <conditionalFormatting sqref="AD74">
    <cfRule type="cellIs" dxfId="3783" priority="11" operator="equal">
      <formula>"Muy Alta"</formula>
    </cfRule>
    <cfRule type="cellIs" dxfId="3782" priority="12" operator="equal">
      <formula>"Alta"</formula>
    </cfRule>
    <cfRule type="cellIs" dxfId="3781" priority="13" operator="equal">
      <formula>"Media"</formula>
    </cfRule>
    <cfRule type="cellIs" dxfId="3780" priority="14" operator="equal">
      <formula>"Baja"</formula>
    </cfRule>
    <cfRule type="cellIs" dxfId="3779" priority="15" operator="equal">
      <formula>"Muy Baja"</formula>
    </cfRule>
  </conditionalFormatting>
  <conditionalFormatting sqref="AF74">
    <cfRule type="cellIs" dxfId="3778" priority="6" operator="equal">
      <formula>"Catastrófico"</formula>
    </cfRule>
    <cfRule type="cellIs" dxfId="3777" priority="7" operator="equal">
      <formula>"Mayor"</formula>
    </cfRule>
    <cfRule type="cellIs" dxfId="3776" priority="8" operator="equal">
      <formula>"Moderado"</formula>
    </cfRule>
    <cfRule type="cellIs" dxfId="3775" priority="9" operator="equal">
      <formula>"Menor"</formula>
    </cfRule>
    <cfRule type="cellIs" dxfId="3774" priority="10" operator="equal">
      <formula>"Leve"</formula>
    </cfRule>
  </conditionalFormatting>
  <conditionalFormatting sqref="AH74">
    <cfRule type="cellIs" dxfId="3773" priority="2" operator="equal">
      <formula>"Extremo"</formula>
    </cfRule>
    <cfRule type="cellIs" dxfId="3772" priority="3" operator="equal">
      <formula>"Alto"</formula>
    </cfRule>
    <cfRule type="cellIs" dxfId="3771" priority="4" operator="equal">
      <formula>"Moderado"</formula>
    </cfRule>
    <cfRule type="cellIs" dxfId="3770" priority="5" operator="equal">
      <formula>"Bajo"</formula>
    </cfRule>
  </conditionalFormatting>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2C5DC8B-C0D9-4C87-B6DE-B40DE6184A07}">
          <x14:formula1>
            <xm:f>'D:\Backup cede 2022\Mis documentos\SGC\2025\Consolidación de riesgos 2025\CEDE5\DIGEC\Definitivo\[FO-CEDE5-DIGEC-487 Administración de Riesgos de Gestión V. 13 - DIGEC 23-12-2024.xlsx]Opciones Tratamiento'!#REF!</xm:f>
          </x14:formula1>
          <xm:sqref>H11:H80</xm:sqref>
        </x14:dataValidation>
        <x14:dataValidation type="list" allowBlank="1" showInputMessage="1" showErrorMessage="1" xr:uid="{A456EF3D-6B81-44B0-8E40-6A41AD879202}">
          <x14:formula1>
            <xm:f>'D:\Backup cede 2022\Mis documentos\SGC\2025\Consolidación de riesgos 2025\CEDE5\DIGEC\Definitivo\[FO-CEDE5-DIGEC-487 Administración de Riesgos de Gestión V. 13 - DIGEC 23-12-2024.xlsx]Opciones Tratamiento'!#REF!</xm:f>
          </x14:formula1>
          <xm:sqref>AO60 AO53 AO46 AO39 AO32 AO25 AO18 AO11 AO67 AO74 AI53 AI11 AI18 AI25 AI32 AI39 AI46 AI60 AI67 AI74 B11 C11:D80</xm:sqref>
        </x14:dataValidation>
        <x14:dataValidation type="list" allowBlank="1" showInputMessage="1" showErrorMessage="1" xr:uid="{35BF327C-1B68-43C4-AA2D-895BD9A95327}">
          <x14:formula1>
            <xm:f>'D:\Backup cede 2022\Mis documentos\SGC\2025\Consolidación de riesgos 2025\CEDE5\DIGEC\Definitivo\[FO-CEDE5-DIGEC-487 Administración de Riesgos de Gestión V. 13 - DIGEC 23-12-2024.xlsx]Tabla Impacto'!#REF!</xm:f>
          </x14:formula1>
          <xm:sqref>L11:L80</xm:sqref>
        </x14:dataValidation>
        <x14:dataValidation type="list" allowBlank="1" showInputMessage="1" showErrorMessage="1" xr:uid="{AE252684-84E3-483A-BF92-12F7FF16DFFC}">
          <x14:formula1>
            <xm:f>'D:\Backup cede 2022\Mis documentos\SGC\2025\Consolidación de riesgos 2025\CEDE5\DIGEC\Definitivo\[FO-CEDE5-DIGEC-487 Administración de Riesgos de Gestión V. 13 - DIGEC 23-12-2024.xlsx]Tabla Valoración controles'!#REF!</xm:f>
          </x14:formula1>
          <xm:sqref>W11:X80 Z11:AB80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3595D-EEA8-4171-B82C-A34C03713099}">
  <dimension ref="A1:BM81"/>
  <sheetViews>
    <sheetView showGridLines="0" zoomScale="60" zoomScaleNormal="60" workbookViewId="0">
      <selection sqref="A1:B4"/>
    </sheetView>
  </sheetViews>
  <sheetFormatPr baseColWidth="10" defaultColWidth="11.42578125" defaultRowHeight="16.5" x14ac:dyDescent="0.3"/>
  <cols>
    <col min="1" max="1" width="5.28515625" style="12" customWidth="1"/>
    <col min="2" max="2" width="20.7109375" style="12" customWidth="1"/>
    <col min="3" max="3" width="17.7109375" style="12" customWidth="1"/>
    <col min="4" max="4" width="15.7109375" style="12" customWidth="1"/>
    <col min="5" max="6" width="25.7109375" style="12" customWidth="1"/>
    <col min="7" max="7" width="30.7109375" style="12" customWidth="1"/>
    <col min="8" max="8" width="17.140625" style="12" customWidth="1"/>
    <col min="9" max="9" width="14" style="8" customWidth="1"/>
    <col min="10" max="10" width="15.42578125" style="8" customWidth="1"/>
    <col min="11" max="11" width="11" style="8" customWidth="1"/>
    <col min="12" max="12" width="20.85546875" style="8" customWidth="1"/>
    <col min="13" max="13" width="10.7109375" style="8" hidden="1" customWidth="1"/>
    <col min="14" max="14" width="12.85546875" style="8" customWidth="1"/>
    <col min="15" max="15" width="10" style="8" customWidth="1"/>
    <col min="16" max="16" width="12.28515625" style="8" customWidth="1"/>
    <col min="17" max="17" width="5.85546875" style="8" customWidth="1"/>
    <col min="18" max="18" width="31.7109375" style="8" customWidth="1"/>
    <col min="19" max="19" width="41.7109375" style="8" customWidth="1"/>
    <col min="20" max="20" width="39.7109375" style="8" customWidth="1"/>
    <col min="21" max="21" width="73.7109375" style="8" customWidth="1"/>
    <col min="22" max="22" width="13.5703125" style="8" customWidth="1"/>
    <col min="23" max="23" width="6.85546875" style="8" customWidth="1"/>
    <col min="24" max="25" width="5.7109375" style="8" customWidth="1"/>
    <col min="26" max="27" width="5.5703125" style="8" customWidth="1"/>
    <col min="28" max="28" width="6" style="8" customWidth="1"/>
    <col min="29" max="30" width="7.5703125" style="8" customWidth="1"/>
    <col min="31" max="31" width="9.140625" style="8" customWidth="1"/>
    <col min="32" max="32" width="6.5703125" style="8" customWidth="1"/>
    <col min="33" max="33" width="9.7109375" style="8" customWidth="1"/>
    <col min="34" max="34" width="6.140625" style="8" customWidth="1"/>
    <col min="35" max="35" width="5.7109375" style="8" customWidth="1"/>
    <col min="36" max="36" width="28.42578125" style="8" customWidth="1"/>
    <col min="37" max="37" width="5.85546875" style="8" customWidth="1"/>
    <col min="38" max="38" width="33.85546875" style="8" customWidth="1"/>
    <col min="39" max="39" width="22.28515625" style="8" customWidth="1"/>
    <col min="40" max="40" width="23.5703125" style="8" customWidth="1"/>
    <col min="41" max="41" width="12.7109375" style="8" customWidth="1"/>
    <col min="42" max="42" width="21.28515625" style="8" customWidth="1"/>
    <col min="43" max="43" width="15.85546875" style="8" customWidth="1"/>
    <col min="44" max="44" width="17.42578125" style="8" customWidth="1"/>
    <col min="45" max="16384" width="11.42578125" style="8"/>
  </cols>
  <sheetData>
    <row r="1" spans="1:65" ht="22.5" customHeight="1" x14ac:dyDescent="0.3">
      <c r="A1" s="154" t="s">
        <v>22</v>
      </c>
      <c r="B1" s="155"/>
      <c r="C1" s="160" t="s">
        <v>23</v>
      </c>
      <c r="D1" s="161"/>
      <c r="E1" s="161"/>
      <c r="F1" s="161"/>
      <c r="G1" s="161"/>
      <c r="H1" s="161"/>
      <c r="I1" s="161"/>
      <c r="J1" s="161"/>
      <c r="K1" s="161"/>
      <c r="L1" s="161"/>
      <c r="M1" s="161"/>
      <c r="N1" s="161"/>
      <c r="O1" s="161"/>
      <c r="P1" s="162"/>
      <c r="Q1" s="163" t="s">
        <v>24</v>
      </c>
      <c r="R1" s="163"/>
      <c r="S1" s="163"/>
      <c r="T1" s="163"/>
      <c r="U1" s="163"/>
      <c r="V1" s="163"/>
      <c r="W1" s="163"/>
      <c r="X1" s="163"/>
      <c r="Y1" s="163"/>
      <c r="Z1" s="163"/>
      <c r="AA1" s="163"/>
      <c r="AB1" s="163"/>
      <c r="AC1" s="163"/>
      <c r="AD1" s="163"/>
      <c r="AE1" s="163"/>
      <c r="AF1" s="163"/>
      <c r="AG1" s="163"/>
      <c r="AH1" s="163"/>
      <c r="AI1" s="163"/>
      <c r="AJ1" s="163"/>
      <c r="AK1" s="163"/>
      <c r="AL1" s="163"/>
      <c r="AM1" s="163"/>
      <c r="AN1" s="166" t="s">
        <v>200</v>
      </c>
      <c r="AO1" s="167"/>
      <c r="AP1" s="167"/>
      <c r="AQ1" s="167"/>
      <c r="AR1" s="168"/>
    </row>
    <row r="2" spans="1:65" ht="22.5" customHeight="1" x14ac:dyDescent="0.3">
      <c r="A2" s="156"/>
      <c r="B2" s="157"/>
      <c r="C2" s="169" t="s">
        <v>25</v>
      </c>
      <c r="D2" s="170"/>
      <c r="E2" s="170"/>
      <c r="F2" s="170"/>
      <c r="G2" s="170"/>
      <c r="H2" s="170"/>
      <c r="I2" s="170"/>
      <c r="J2" s="170"/>
      <c r="K2" s="170"/>
      <c r="L2" s="170"/>
      <c r="M2" s="170"/>
      <c r="N2" s="170"/>
      <c r="O2" s="170"/>
      <c r="P2" s="171"/>
      <c r="Q2" s="164"/>
      <c r="R2" s="164"/>
      <c r="S2" s="164"/>
      <c r="T2" s="164"/>
      <c r="U2" s="164"/>
      <c r="V2" s="164"/>
      <c r="W2" s="164"/>
      <c r="X2" s="164"/>
      <c r="Y2" s="164"/>
      <c r="Z2" s="164"/>
      <c r="AA2" s="164"/>
      <c r="AB2" s="164"/>
      <c r="AC2" s="164"/>
      <c r="AD2" s="164"/>
      <c r="AE2" s="164"/>
      <c r="AF2" s="164"/>
      <c r="AG2" s="164"/>
      <c r="AH2" s="164"/>
      <c r="AI2" s="164"/>
      <c r="AJ2" s="164"/>
      <c r="AK2" s="164"/>
      <c r="AL2" s="164"/>
      <c r="AM2" s="164"/>
      <c r="AN2" s="172" t="s">
        <v>201</v>
      </c>
      <c r="AO2" s="173"/>
      <c r="AP2" s="173"/>
      <c r="AQ2" s="173"/>
      <c r="AR2" s="174"/>
    </row>
    <row r="3" spans="1:65" ht="22.5" customHeight="1" x14ac:dyDescent="0.3">
      <c r="A3" s="156"/>
      <c r="B3" s="157"/>
      <c r="C3" s="169" t="s">
        <v>26</v>
      </c>
      <c r="D3" s="170"/>
      <c r="E3" s="170"/>
      <c r="F3" s="170"/>
      <c r="G3" s="170"/>
      <c r="H3" s="170"/>
      <c r="I3" s="170"/>
      <c r="J3" s="170"/>
      <c r="K3" s="170"/>
      <c r="L3" s="170"/>
      <c r="M3" s="170"/>
      <c r="N3" s="170"/>
      <c r="O3" s="170"/>
      <c r="P3" s="171"/>
      <c r="Q3" s="164"/>
      <c r="R3" s="164"/>
      <c r="S3" s="164"/>
      <c r="T3" s="164"/>
      <c r="U3" s="164"/>
      <c r="V3" s="164"/>
      <c r="W3" s="164"/>
      <c r="X3" s="164"/>
      <c r="Y3" s="164"/>
      <c r="Z3" s="164"/>
      <c r="AA3" s="164"/>
      <c r="AB3" s="164"/>
      <c r="AC3" s="164"/>
      <c r="AD3" s="164"/>
      <c r="AE3" s="164"/>
      <c r="AF3" s="164"/>
      <c r="AG3" s="164"/>
      <c r="AH3" s="164"/>
      <c r="AI3" s="164"/>
      <c r="AJ3" s="164"/>
      <c r="AK3" s="164"/>
      <c r="AL3" s="164"/>
      <c r="AM3" s="164"/>
      <c r="AN3" s="172" t="s">
        <v>202</v>
      </c>
      <c r="AO3" s="173"/>
      <c r="AP3" s="173"/>
      <c r="AQ3" s="173"/>
      <c r="AR3" s="174"/>
    </row>
    <row r="4" spans="1:65" ht="22.5" customHeight="1" thickBot="1" x14ac:dyDescent="0.35">
      <c r="A4" s="158"/>
      <c r="B4" s="159"/>
      <c r="C4" s="175" t="s">
        <v>90</v>
      </c>
      <c r="D4" s="176"/>
      <c r="E4" s="176"/>
      <c r="F4" s="176"/>
      <c r="G4" s="176"/>
      <c r="H4" s="176"/>
      <c r="I4" s="176"/>
      <c r="J4" s="176"/>
      <c r="K4" s="176"/>
      <c r="L4" s="176"/>
      <c r="M4" s="176"/>
      <c r="N4" s="176"/>
      <c r="O4" s="176"/>
      <c r="P4" s="177"/>
      <c r="Q4" s="165"/>
      <c r="R4" s="165"/>
      <c r="S4" s="165"/>
      <c r="T4" s="165"/>
      <c r="U4" s="165"/>
      <c r="V4" s="165"/>
      <c r="W4" s="165"/>
      <c r="X4" s="165"/>
      <c r="Y4" s="165"/>
      <c r="Z4" s="165"/>
      <c r="AA4" s="165"/>
      <c r="AB4" s="165"/>
      <c r="AC4" s="165"/>
      <c r="AD4" s="165"/>
      <c r="AE4" s="165"/>
      <c r="AF4" s="165"/>
      <c r="AG4" s="165"/>
      <c r="AH4" s="165"/>
      <c r="AI4" s="165"/>
      <c r="AJ4" s="165"/>
      <c r="AK4" s="165"/>
      <c r="AL4" s="165"/>
      <c r="AM4" s="165"/>
      <c r="AN4" s="178" t="s">
        <v>203</v>
      </c>
      <c r="AO4" s="179"/>
      <c r="AP4" s="179"/>
      <c r="AQ4" s="179"/>
      <c r="AR4" s="180"/>
      <c r="AS4" s="9"/>
      <c r="AT4" s="9"/>
      <c r="AU4" s="9"/>
      <c r="AV4" s="9"/>
      <c r="AW4" s="9"/>
      <c r="AX4" s="9"/>
      <c r="AY4" s="9"/>
      <c r="AZ4" s="9"/>
      <c r="BA4" s="9"/>
      <c r="BB4" s="9"/>
      <c r="BC4" s="9"/>
      <c r="BD4" s="9"/>
      <c r="BE4" s="9"/>
      <c r="BF4" s="9"/>
      <c r="BG4" s="9"/>
      <c r="BH4" s="9"/>
      <c r="BI4" s="9"/>
      <c r="BJ4" s="9"/>
      <c r="BK4" s="9"/>
      <c r="BL4" s="9"/>
      <c r="BM4" s="9"/>
    </row>
    <row r="5" spans="1:65" ht="22.5" customHeight="1" thickBot="1" x14ac:dyDescent="0.35">
      <c r="A5" s="139" t="s">
        <v>27</v>
      </c>
      <c r="B5" s="140"/>
      <c r="C5" s="140"/>
      <c r="D5" s="141"/>
      <c r="E5" s="275" t="s">
        <v>120</v>
      </c>
      <c r="F5" s="276"/>
      <c r="G5" s="276"/>
      <c r="H5" s="276"/>
      <c r="I5" s="276"/>
      <c r="J5" s="276"/>
      <c r="K5" s="276"/>
      <c r="L5" s="276"/>
      <c r="M5" s="276"/>
      <c r="N5" s="276"/>
      <c r="O5" s="276"/>
      <c r="P5" s="276"/>
      <c r="Q5" s="277"/>
      <c r="R5" s="277"/>
      <c r="S5" s="277"/>
      <c r="T5" s="277"/>
      <c r="U5" s="277"/>
      <c r="V5" s="277"/>
      <c r="W5" s="277"/>
      <c r="X5" s="277"/>
      <c r="Y5" s="277"/>
      <c r="Z5" s="277"/>
      <c r="AA5" s="277"/>
      <c r="AB5" s="277"/>
      <c r="AC5" s="277"/>
      <c r="AD5" s="277"/>
      <c r="AE5" s="277"/>
      <c r="AF5" s="277"/>
      <c r="AG5" s="277"/>
      <c r="AH5" s="277"/>
      <c r="AI5" s="277"/>
      <c r="AJ5" s="277"/>
      <c r="AK5" s="277"/>
      <c r="AL5" s="277"/>
      <c r="AM5" s="277"/>
      <c r="AN5" s="276"/>
      <c r="AO5" s="276"/>
      <c r="AP5" s="276"/>
      <c r="AQ5" s="276"/>
      <c r="AR5" s="278"/>
      <c r="AS5" s="9"/>
      <c r="AT5" s="9"/>
      <c r="AU5" s="9"/>
      <c r="AV5" s="9"/>
      <c r="AW5" s="9"/>
      <c r="AX5" s="9"/>
      <c r="AY5" s="9"/>
      <c r="AZ5" s="9"/>
      <c r="BA5" s="9"/>
      <c r="BB5" s="9"/>
      <c r="BC5" s="9"/>
      <c r="BD5" s="9"/>
      <c r="BE5" s="9"/>
      <c r="BF5" s="9"/>
      <c r="BG5" s="9"/>
      <c r="BH5" s="9"/>
      <c r="BI5" s="9"/>
      <c r="BJ5" s="9"/>
      <c r="BK5" s="9"/>
      <c r="BL5" s="9"/>
      <c r="BM5" s="9"/>
    </row>
    <row r="6" spans="1:65" ht="17.25" customHeight="1" thickBot="1" x14ac:dyDescent="0.35">
      <c r="A6" s="144" t="s">
        <v>28</v>
      </c>
      <c r="B6" s="145"/>
      <c r="C6" s="145"/>
      <c r="D6" s="146"/>
      <c r="E6" s="279" t="s">
        <v>121</v>
      </c>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1"/>
      <c r="AS6" s="9"/>
      <c r="AT6" s="9"/>
      <c r="AU6" s="9"/>
      <c r="AV6" s="9"/>
      <c r="AW6" s="9"/>
      <c r="AX6" s="9"/>
      <c r="AY6" s="9"/>
      <c r="AZ6" s="9"/>
      <c r="BA6" s="9"/>
      <c r="BB6" s="9"/>
      <c r="BC6" s="9"/>
      <c r="BD6" s="9"/>
      <c r="BE6" s="9"/>
      <c r="BF6" s="9"/>
      <c r="BG6" s="9"/>
      <c r="BH6" s="9"/>
      <c r="BI6" s="9"/>
      <c r="BJ6" s="9"/>
      <c r="BK6" s="9"/>
      <c r="BL6" s="9"/>
      <c r="BM6" s="9"/>
    </row>
    <row r="7" spans="1:65" ht="40.5" customHeight="1" thickBot="1" x14ac:dyDescent="0.35">
      <c r="A7" s="149" t="s">
        <v>30</v>
      </c>
      <c r="B7" s="150"/>
      <c r="C7" s="150"/>
      <c r="D7" s="151"/>
      <c r="E7" s="282" t="s">
        <v>400</v>
      </c>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4"/>
      <c r="AS7" s="9"/>
      <c r="AT7" s="9"/>
      <c r="AU7" s="9"/>
      <c r="AV7" s="9"/>
      <c r="AW7" s="9"/>
      <c r="AX7" s="9"/>
      <c r="AY7" s="9"/>
      <c r="AZ7" s="9"/>
      <c r="BA7" s="9"/>
      <c r="BB7" s="9"/>
      <c r="BC7" s="9"/>
      <c r="BD7" s="9"/>
      <c r="BE7" s="9"/>
      <c r="BF7" s="9"/>
      <c r="BG7" s="9"/>
      <c r="BH7" s="9"/>
      <c r="BI7" s="9"/>
      <c r="BJ7" s="9"/>
      <c r="BK7" s="9"/>
      <c r="BL7" s="9"/>
      <c r="BM7" s="9"/>
    </row>
    <row r="8" spans="1:65" ht="19.5" customHeight="1" thickBot="1" x14ac:dyDescent="0.35">
      <c r="A8" s="202" t="s">
        <v>31</v>
      </c>
      <c r="B8" s="203"/>
      <c r="C8" s="203"/>
      <c r="D8" s="203"/>
      <c r="E8" s="203"/>
      <c r="F8" s="203"/>
      <c r="G8" s="203"/>
      <c r="H8" s="204"/>
      <c r="I8" s="202" t="s">
        <v>32</v>
      </c>
      <c r="J8" s="203"/>
      <c r="K8" s="203"/>
      <c r="L8" s="203"/>
      <c r="M8" s="203"/>
      <c r="N8" s="203"/>
      <c r="O8" s="203"/>
      <c r="P8" s="204"/>
      <c r="Q8" s="202" t="s">
        <v>33</v>
      </c>
      <c r="R8" s="203"/>
      <c r="S8" s="203"/>
      <c r="T8" s="203"/>
      <c r="U8" s="203"/>
      <c r="V8" s="203"/>
      <c r="W8" s="203"/>
      <c r="X8" s="203"/>
      <c r="Y8" s="203"/>
      <c r="Z8" s="203"/>
      <c r="AA8" s="203"/>
      <c r="AB8" s="204"/>
      <c r="AC8" s="202" t="s">
        <v>34</v>
      </c>
      <c r="AD8" s="203"/>
      <c r="AE8" s="203"/>
      <c r="AF8" s="203"/>
      <c r="AG8" s="203"/>
      <c r="AH8" s="203"/>
      <c r="AI8" s="205"/>
      <c r="AJ8" s="181" t="s">
        <v>204</v>
      </c>
      <c r="AK8" s="202" t="s">
        <v>35</v>
      </c>
      <c r="AL8" s="203"/>
      <c r="AM8" s="204"/>
      <c r="AN8" s="187" t="s">
        <v>205</v>
      </c>
      <c r="AO8" s="181" t="s">
        <v>60</v>
      </c>
      <c r="AP8" s="191" t="s">
        <v>36</v>
      </c>
      <c r="AQ8" s="192"/>
      <c r="AR8" s="193"/>
      <c r="AS8" s="9"/>
      <c r="AT8" s="9"/>
      <c r="AU8" s="9"/>
      <c r="AV8" s="9"/>
      <c r="AW8" s="9"/>
      <c r="AX8" s="9"/>
      <c r="AY8" s="9"/>
      <c r="AZ8" s="9"/>
      <c r="BA8" s="9"/>
      <c r="BB8" s="9"/>
      <c r="BC8" s="9"/>
      <c r="BD8" s="9"/>
      <c r="BE8" s="9"/>
      <c r="BF8" s="9"/>
      <c r="BG8" s="9"/>
      <c r="BH8" s="9"/>
      <c r="BI8" s="9"/>
      <c r="BJ8" s="9"/>
    </row>
    <row r="9" spans="1:65" ht="16.5" customHeight="1" thickBot="1" x14ac:dyDescent="0.35">
      <c r="A9" s="200" t="s">
        <v>37</v>
      </c>
      <c r="B9" s="181" t="s">
        <v>38</v>
      </c>
      <c r="C9" s="181" t="s">
        <v>39</v>
      </c>
      <c r="D9" s="183" t="s">
        <v>40</v>
      </c>
      <c r="E9" s="181" t="s">
        <v>206</v>
      </c>
      <c r="F9" s="181" t="s">
        <v>207</v>
      </c>
      <c r="G9" s="183" t="s">
        <v>41</v>
      </c>
      <c r="H9" s="181" t="s">
        <v>42</v>
      </c>
      <c r="I9" s="181" t="s">
        <v>43</v>
      </c>
      <c r="J9" s="181" t="s">
        <v>44</v>
      </c>
      <c r="K9" s="183" t="s">
        <v>45</v>
      </c>
      <c r="L9" s="181" t="s">
        <v>46</v>
      </c>
      <c r="M9" s="219" t="s">
        <v>47</v>
      </c>
      <c r="N9" s="181" t="s">
        <v>48</v>
      </c>
      <c r="O9" s="183" t="s">
        <v>45</v>
      </c>
      <c r="P9" s="181" t="s">
        <v>49</v>
      </c>
      <c r="Q9" s="185" t="s">
        <v>50</v>
      </c>
      <c r="R9" s="181" t="s">
        <v>59</v>
      </c>
      <c r="S9" s="181" t="s">
        <v>61</v>
      </c>
      <c r="T9" s="181" t="s">
        <v>62</v>
      </c>
      <c r="U9" s="181" t="s">
        <v>51</v>
      </c>
      <c r="V9" s="181" t="s">
        <v>52</v>
      </c>
      <c r="W9" s="216" t="s">
        <v>53</v>
      </c>
      <c r="X9" s="217"/>
      <c r="Y9" s="217"/>
      <c r="Z9" s="217"/>
      <c r="AA9" s="217"/>
      <c r="AB9" s="218"/>
      <c r="AC9" s="185" t="s">
        <v>54</v>
      </c>
      <c r="AD9" s="185" t="s">
        <v>55</v>
      </c>
      <c r="AE9" s="185" t="s">
        <v>45</v>
      </c>
      <c r="AF9" s="185" t="s">
        <v>56</v>
      </c>
      <c r="AG9" s="185" t="s">
        <v>45</v>
      </c>
      <c r="AH9" s="185" t="s">
        <v>57</v>
      </c>
      <c r="AI9" s="185" t="s">
        <v>58</v>
      </c>
      <c r="AJ9" s="206"/>
      <c r="AK9" s="185" t="s">
        <v>208</v>
      </c>
      <c r="AL9" s="181" t="s">
        <v>209</v>
      </c>
      <c r="AM9" s="181" t="s">
        <v>59</v>
      </c>
      <c r="AN9" s="188"/>
      <c r="AO9" s="190"/>
      <c r="AP9" s="194"/>
      <c r="AQ9" s="195"/>
      <c r="AR9" s="196"/>
      <c r="AS9" s="9"/>
      <c r="AT9" s="9"/>
      <c r="AU9" s="9"/>
      <c r="AV9" s="9"/>
      <c r="AW9" s="9"/>
      <c r="AX9" s="9"/>
      <c r="AY9" s="9"/>
      <c r="AZ9" s="9"/>
      <c r="BA9" s="9"/>
      <c r="BB9" s="9"/>
      <c r="BC9" s="9"/>
      <c r="BD9" s="9"/>
      <c r="BE9" s="9"/>
      <c r="BF9" s="9"/>
      <c r="BG9" s="9"/>
      <c r="BH9" s="9"/>
      <c r="BI9" s="9"/>
      <c r="BJ9" s="9"/>
    </row>
    <row r="10" spans="1:65" s="11" customFormat="1" ht="78.75" customHeight="1" thickBot="1" x14ac:dyDescent="0.3">
      <c r="A10" s="201"/>
      <c r="B10" s="184"/>
      <c r="C10" s="184"/>
      <c r="D10" s="182"/>
      <c r="E10" s="184"/>
      <c r="F10" s="184"/>
      <c r="G10" s="182"/>
      <c r="H10" s="184"/>
      <c r="I10" s="184"/>
      <c r="J10" s="184"/>
      <c r="K10" s="182"/>
      <c r="L10" s="184"/>
      <c r="M10" s="220"/>
      <c r="N10" s="182"/>
      <c r="O10" s="182"/>
      <c r="P10" s="184"/>
      <c r="Q10" s="186"/>
      <c r="R10" s="184"/>
      <c r="S10" s="184"/>
      <c r="T10" s="184"/>
      <c r="U10" s="184"/>
      <c r="V10" s="184"/>
      <c r="W10" s="15" t="s">
        <v>63</v>
      </c>
      <c r="X10" s="15" t="s">
        <v>64</v>
      </c>
      <c r="Y10" s="15" t="s">
        <v>65</v>
      </c>
      <c r="Z10" s="15" t="s">
        <v>66</v>
      </c>
      <c r="AA10" s="15" t="s">
        <v>67</v>
      </c>
      <c r="AB10" s="15" t="s">
        <v>68</v>
      </c>
      <c r="AC10" s="186"/>
      <c r="AD10" s="186"/>
      <c r="AE10" s="186"/>
      <c r="AF10" s="186"/>
      <c r="AG10" s="186"/>
      <c r="AH10" s="186"/>
      <c r="AI10" s="186"/>
      <c r="AJ10" s="182"/>
      <c r="AK10" s="186"/>
      <c r="AL10" s="184"/>
      <c r="AM10" s="184"/>
      <c r="AN10" s="189"/>
      <c r="AO10" s="184"/>
      <c r="AP10" s="197"/>
      <c r="AQ10" s="198"/>
      <c r="AR10" s="199"/>
      <c r="AS10" s="10"/>
      <c r="AT10" s="10"/>
      <c r="AU10" s="10"/>
      <c r="AV10" s="10"/>
      <c r="AW10" s="10"/>
      <c r="AX10" s="10"/>
      <c r="AY10" s="10"/>
      <c r="AZ10" s="10"/>
      <c r="BA10" s="10"/>
      <c r="BB10" s="10"/>
      <c r="BC10" s="10"/>
      <c r="BD10" s="10"/>
      <c r="BE10" s="10"/>
      <c r="BF10" s="10"/>
      <c r="BG10" s="10"/>
      <c r="BH10" s="10"/>
      <c r="BI10" s="10"/>
      <c r="BJ10" s="10"/>
    </row>
    <row r="11" spans="1:65" s="24" customFormat="1" ht="150" hidden="1" customHeight="1" thickBot="1" x14ac:dyDescent="0.3">
      <c r="A11" s="207" t="s">
        <v>69</v>
      </c>
      <c r="B11" s="209" t="s">
        <v>122</v>
      </c>
      <c r="C11" s="212" t="s">
        <v>91</v>
      </c>
      <c r="D11" s="214" t="s">
        <v>71</v>
      </c>
      <c r="E11" s="214" t="s">
        <v>401</v>
      </c>
      <c r="F11" s="214" t="s">
        <v>402</v>
      </c>
      <c r="G11" s="242" t="str">
        <f>+CONCATENATE(D11," ",E11," ",F11)</f>
        <v xml:space="preserve">Posibilidad de Afectación Reputacional por falta de aplicación o difusión de los controles de acceso en seguridad de la información. debido al inadecuado cumplimiento de los protocolos de seguridad y reserva de la información, que afectan  la confidencialidad  de la información del Ejército Nacional </v>
      </c>
      <c r="H11" s="214" t="s">
        <v>124</v>
      </c>
      <c r="I11" s="226">
        <v>268</v>
      </c>
      <c r="J11" s="234" t="str">
        <f>IF(I11&lt;=0,"",IF(I11&lt;=3,"Muy Baja",IF(I11&lt;=34,"Baja",IF(I11&lt;=600,"Media",IF(I11&lt;=6000,"Alta","Muy Alta")))))</f>
        <v>Media</v>
      </c>
      <c r="K11" s="236">
        <f>IF(J11="","",IF(J11="Muy Baja",0.2,IF(J11="Baja",0.4,IF(J11="Media",0.6,IF(J11="Alta",0.8,IF(J11="Muy Alta",1,))))))</f>
        <v>0.6</v>
      </c>
      <c r="L11" s="233" t="s">
        <v>250</v>
      </c>
      <c r="M11" s="233" t="str">
        <f>IF(NOT(ISERROR(MATCH(L11,'[7]Tabla Impacto'!$B$221:$B$223,0))),'[7]Tabla Impacto'!$F$223,L11)</f>
        <v xml:space="preserve">     El riesgo afecta la imagen de  la entidad con efecto publicitario sostenido a nivel de sector administrativo, nivel departamental o municipal</v>
      </c>
      <c r="N11" s="234" t="str">
        <f>IF(OR(M11='[7]Tabla Impacto'!$C$11,M11='[7]Tabla Impacto'!$D$11),"Leve",IF(OR(M11='[7]Tabla Impacto'!$C$12,M11='[7]Tabla Impacto'!$D$12),"Menor",IF(OR(M11='[7]Tabla Impacto'!$C$13,M11='[7]Tabla Impacto'!$D$13),"Moderado",IF(OR(M11='[7]Tabla Impacto'!$C$14,M11='[7]Tabla Impacto'!$D$14),"Mayor",IF(OR(M11='[7]Tabla Impacto'!$C$15,M11='[7]Tabla Impacto'!$D$15),"Catastrófico","")))))</f>
        <v>Mayor</v>
      </c>
      <c r="O11" s="236">
        <f>IF(N11="","",IF(N11="Leve",0.2,IF(N11="Menor",0.4,IF(N11="Moderado",0.6,IF(N11="Mayor",0.8,IF(N11="Catastrófico",1,))))))</f>
        <v>0.8</v>
      </c>
      <c r="P11" s="238"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16">
        <v>1</v>
      </c>
      <c r="R11" s="92" t="s">
        <v>129</v>
      </c>
      <c r="S11" s="92" t="s">
        <v>403</v>
      </c>
      <c r="T11" s="92" t="s">
        <v>404</v>
      </c>
      <c r="U11" s="99" t="str">
        <f>+CONCATENATE(R11," ",S11," ",T11)</f>
        <v>El Comandante del  Comando de Apoyo de Combate de Contrainteligencia Militar (CACIM) Verifica semestralmente, articulando esfuerzos con las unidades que cuentan con activos de información del componente C5, la clasificación y  actualización de acuerdo al procedimiento de gestión de activos P-JEMPP-CEDE6-331  y NTC-ISO2001:2013 anexo A.8 Gestión de Activos, del inventario de activos de información tecnológicos del Ejército  Nacional, identificando los niveles de seguridad de los activos de información con el fin de conocer la importancia de las seguridad de los mismos,  en caso de no enviar matriz actualizada, por parte del CEDE6 se solicitara a JEMOP justificación del incumplimiento, dejando como soporte informe de entrega con oficio el formato de gestión de activos FO-JEMPP-CEDE-1358 diligenciado.</v>
      </c>
      <c r="V11" s="17" t="str">
        <f>IF(OR(W11="Preventivo",W11="Detectivo"),"Probabilidad",IF(W11="Correctivo","Impacto",""))</f>
        <v>Probabilidad</v>
      </c>
      <c r="W11" s="18" t="s">
        <v>75</v>
      </c>
      <c r="X11" s="18" t="s">
        <v>76</v>
      </c>
      <c r="Y11" s="19" t="str">
        <f>IF(AND(W11="Preventivo",X11="Automático"),"50%",IF(AND(W11="Preventivo",X11="Manual"),"40%",IF(AND(W11="Detectivo",X11="Automático"),"40%",IF(AND(W11="Detectivo",X11="Manual"),"30%",IF(AND(W11="Correctivo",X11="Automático"),"35%",IF(AND(W11="Correctivo",X11="Manual"),"25%",""))))))</f>
        <v>40%</v>
      </c>
      <c r="Z11" s="94" t="s">
        <v>77</v>
      </c>
      <c r="AA11" s="94" t="s">
        <v>78</v>
      </c>
      <c r="AB11" s="94" t="s">
        <v>79</v>
      </c>
      <c r="AC11" s="20">
        <f>IFERROR(IF(V11="Probabilidad",(K11-(+K11*Y11)),IF(V11="Impacto",K11,"")),"")</f>
        <v>0.36</v>
      </c>
      <c r="AD11" s="240" t="str">
        <f>IFERROR(LOOKUP(LOOKUP(2,1/(AC11:AC17&lt;&gt;""),AC11:AC17),'[7]Opciones Tratamiento'!$I$2:$I$6,'[7]Opciones Tratamiento'!$J$2:$J$6),"")</f>
        <v>Muy Baja</v>
      </c>
      <c r="AE11" s="21">
        <f>+AC11</f>
        <v>0.36</v>
      </c>
      <c r="AF11" s="240" t="str">
        <f>IFERROR(LOOKUP(LOOKUP(2,1/(AG11:AG17&lt;&gt;""),AG11:AG17),'[7]Opciones Tratamiento'!L2:M6),"")</f>
        <v>Mayor</v>
      </c>
      <c r="AG11" s="21">
        <f>IFERROR(IF(V11="Impacto",(O11-(+O11*Y11)),IF(V11="Probabilidad",O11,"")),"")</f>
        <v>0.8</v>
      </c>
      <c r="AH11" s="222"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Alto</v>
      </c>
      <c r="AI11" s="224" t="s">
        <v>93</v>
      </c>
      <c r="AJ11" s="22"/>
      <c r="AK11" s="96">
        <v>1</v>
      </c>
      <c r="AL11" s="40" t="s">
        <v>130</v>
      </c>
      <c r="AM11" s="40" t="s">
        <v>131</v>
      </c>
      <c r="AN11" s="22"/>
      <c r="AO11" s="226" t="s">
        <v>81</v>
      </c>
      <c r="AP11" s="228" t="s">
        <v>405</v>
      </c>
      <c r="AQ11" s="228"/>
      <c r="AR11" s="229"/>
      <c r="AS11" s="23"/>
      <c r="AT11" s="23"/>
      <c r="AU11" s="23"/>
      <c r="AV11" s="23"/>
      <c r="AW11" s="23"/>
      <c r="AX11" s="23"/>
      <c r="AY11" s="23"/>
      <c r="AZ11" s="23"/>
      <c r="BA11" s="23"/>
      <c r="BB11" s="23"/>
      <c r="BC11" s="23"/>
      <c r="BD11" s="23"/>
      <c r="BE11" s="23"/>
      <c r="BF11" s="23"/>
      <c r="BG11" s="23"/>
      <c r="BH11" s="23"/>
      <c r="BI11" s="23"/>
      <c r="BJ11" s="23"/>
    </row>
    <row r="12" spans="1:65" s="24" customFormat="1" ht="150" hidden="1" customHeight="1" thickBot="1" x14ac:dyDescent="0.3">
      <c r="A12" s="208"/>
      <c r="B12" s="210"/>
      <c r="C12" s="213"/>
      <c r="D12" s="215"/>
      <c r="E12" s="215"/>
      <c r="F12" s="215"/>
      <c r="G12" s="232"/>
      <c r="H12" s="215"/>
      <c r="I12" s="227"/>
      <c r="J12" s="235"/>
      <c r="K12" s="237"/>
      <c r="L12" s="221"/>
      <c r="M12" s="221"/>
      <c r="N12" s="235"/>
      <c r="O12" s="237"/>
      <c r="P12" s="239"/>
      <c r="Q12" s="97">
        <v>2</v>
      </c>
      <c r="R12" s="93" t="s">
        <v>406</v>
      </c>
      <c r="S12" s="93" t="s">
        <v>407</v>
      </c>
      <c r="T12" s="93" t="s">
        <v>408</v>
      </c>
      <c r="U12" s="98" t="str">
        <f t="shared" ref="U12:U17" si="0">+CONCATENATE(R12," ",S12," ",T12)</f>
        <v>El Oficial de Comunicaciones -TIC (o quien haga sus veces) de la División,  Fuerza de Despliegue Rápido, Brigada, Batallón, Comando Funcional, Comando de Apoyo, Oficinas asesoras del Comandante y Segundo Comandante del Ejército Nacional, Departamentos y unidades equivalentes, verifica semestralmente, en cumplimiento del procedimiento P-JEMPP-CEDE6-332  y NTC-ISO2001:2013 anexo A.9.2 Gestión de Acceso de Usuarios,  los niveles de seguridad y permisos de acceso a los servicios informáticos y sistemas de información del personal de la unidad, con el fin de llevar el control de acceso a las diferentes plataformas del componente C5,  en caso de no enviar informe, por parte del CEDE6 se solicitara a las respectivas unidades la justificación del incumplimiento,  dejando como evidencia informe de verificación con las cantidades de solicitudes de servicios informáticos gestionadas a partir del formato FO-JEMPP-CEDE6-1034.</v>
      </c>
      <c r="V12" s="25" t="str">
        <f t="shared" ref="V12:V75" si="1">IF(OR(W12="Preventivo",W12="Detectivo"),"Probabilidad",IF(W12="Correctivo","Impacto",""))</f>
        <v>Probabilidad</v>
      </c>
      <c r="W12" s="18" t="s">
        <v>75</v>
      </c>
      <c r="X12" s="18" t="s">
        <v>76</v>
      </c>
      <c r="Y12" s="26" t="str">
        <f t="shared" ref="Y12" si="2">IF(AND(W12="Preventivo",X12="Automático"),"50%",IF(AND(W12="Preventivo",X12="Manual"),"40%",IF(AND(W12="Detectivo",X12="Automático"),"40%",IF(AND(W12="Detectivo",X12="Manual"),"30%",IF(AND(W12="Correctivo",X12="Automático"),"35%",IF(AND(W12="Correctivo",X12="Manual"),"25%",""))))))</f>
        <v>40%</v>
      </c>
      <c r="Z12" s="94" t="s">
        <v>77</v>
      </c>
      <c r="AA12" s="94" t="s">
        <v>78</v>
      </c>
      <c r="AB12" s="94" t="s">
        <v>79</v>
      </c>
      <c r="AC12" s="27">
        <f>IFERROR(IF(AND(V11="Probabilidad",V12="Probabilidad"),(AE11-(+AE11*Y12)),IF(V12="Probabilidad",(K11-(+K11*Y12)),IF(V12="Impacto",AE11,""))),"")</f>
        <v>0.216</v>
      </c>
      <c r="AD12" s="241"/>
      <c r="AE12" s="28">
        <f t="shared" ref="AE12" si="3">+AC12</f>
        <v>0.216</v>
      </c>
      <c r="AF12" s="241"/>
      <c r="AG12" s="28">
        <f>IFERROR(IF(AND(V11="Impacto",V12="Impacto"),(AG11-(+AG11*Y12)),IF(V12="Impacto",(O11-(+O11*Y12)),IF(V12="Probabilidad",AG11,""))),"")</f>
        <v>0.8</v>
      </c>
      <c r="AH12" s="223"/>
      <c r="AI12" s="225"/>
      <c r="AJ12" s="29"/>
      <c r="AK12" s="97">
        <v>2</v>
      </c>
      <c r="AL12" s="40" t="s">
        <v>132</v>
      </c>
      <c r="AM12" s="40" t="s">
        <v>936</v>
      </c>
      <c r="AN12" s="29"/>
      <c r="AO12" s="227"/>
      <c r="AP12" s="230"/>
      <c r="AQ12" s="230"/>
      <c r="AR12" s="231"/>
      <c r="AS12" s="23"/>
      <c r="AT12" s="23"/>
      <c r="AU12" s="23"/>
      <c r="AV12" s="23"/>
      <c r="AW12" s="23"/>
      <c r="AX12" s="23"/>
      <c r="AY12" s="23"/>
      <c r="AZ12" s="23"/>
      <c r="BA12" s="23"/>
      <c r="BB12" s="23"/>
      <c r="BC12" s="23"/>
      <c r="BD12" s="23"/>
      <c r="BE12" s="23"/>
      <c r="BF12" s="23"/>
      <c r="BG12" s="23"/>
      <c r="BH12" s="23"/>
      <c r="BI12" s="23"/>
      <c r="BJ12" s="23"/>
    </row>
    <row r="13" spans="1:65" s="24" customFormat="1" ht="150" hidden="1" customHeight="1" thickBot="1" x14ac:dyDescent="0.3">
      <c r="A13" s="208"/>
      <c r="B13" s="210"/>
      <c r="C13" s="213"/>
      <c r="D13" s="215"/>
      <c r="E13" s="215"/>
      <c r="F13" s="215"/>
      <c r="G13" s="232"/>
      <c r="H13" s="215"/>
      <c r="I13" s="227"/>
      <c r="J13" s="235"/>
      <c r="K13" s="237"/>
      <c r="L13" s="221"/>
      <c r="M13" s="221"/>
      <c r="N13" s="235"/>
      <c r="O13" s="237"/>
      <c r="P13" s="239"/>
      <c r="Q13" s="97">
        <v>3</v>
      </c>
      <c r="R13" s="93" t="s">
        <v>409</v>
      </c>
      <c r="S13" s="93" t="s">
        <v>410</v>
      </c>
      <c r="T13" s="93" t="s">
        <v>411</v>
      </c>
      <c r="U13" s="98" t="str">
        <f t="shared" si="0"/>
        <v>El comandante de la unidad que cuente con centro de Datos, con infraestructura Tecnológica del componente C5 Valida semestralmente,  en cumplimiento del  procedimiento  P-JEMPP-CEDE6-323  gestión de acceso a áreas seguras y NTC-ISO2001:2013 anexo A.11.1 Áreas Seguras,  el acceso de personal a instalaciones de procesamiento de datos, archivo, y demás áreas restringidas, con el fin de llevar el control de acceso del personal, a estas áreas,  en caso de no enviar informe, por parte del CEDE6 se solicitara a las respectivas unidades la justificación del incumplimiento, dejando como evidencia informe de verificación con las autorizaciones  de acceso a áreas seguras a partir de los formatos FO-JEMPP-CEDE6-1344 y la bitácora de control de acceso a áreas seguras FO-JEMPP-CEDE6-1353</v>
      </c>
      <c r="V13" s="25" t="str">
        <f t="shared" si="1"/>
        <v>Probabilidad</v>
      </c>
      <c r="W13" s="18" t="s">
        <v>75</v>
      </c>
      <c r="X13" s="18" t="s">
        <v>76</v>
      </c>
      <c r="Y13" s="26" t="str">
        <f>IF(AND(W13="Preventivo",X13="Automático"),"50%",IF(AND(W13="Preventivo",X13="Manual"),"40%",IF(AND(W13="Detectivo",X13="Automático"),"40%",IF(AND(W13="Detectivo",X13="Manual"),"30%",IF(AND(W13="Correctivo",X13="Automático"),"35%",IF(AND(W13="Correctivo",X13="Manual"),"25%",""))))))</f>
        <v>40%</v>
      </c>
      <c r="Z13" s="94" t="s">
        <v>77</v>
      </c>
      <c r="AA13" s="94" t="s">
        <v>78</v>
      </c>
      <c r="AB13" s="94" t="s">
        <v>79</v>
      </c>
      <c r="AC13" s="27">
        <f>IFERROR(IF(AND(V11="Probabilidad",V12="Probabilidad",V13="Probabilidad"),(AE12-(+AE12*Y13)),IF(V13="Probabilidad",(K11-(+K11*Y13)),IF(V13="Impacto",AE12,""))),"")</f>
        <v>0.12959999999999999</v>
      </c>
      <c r="AD13" s="241"/>
      <c r="AE13" s="28">
        <f>+AC13</f>
        <v>0.12959999999999999</v>
      </c>
      <c r="AF13" s="241"/>
      <c r="AG13" s="28">
        <f>IFERROR(IF(AND(V11="Impacto",V12="Impacto",V13="Impacto"),(AG12-(+AG12*Y13)),IF(V13="Impacto",(O11-(+O11*Y13)),IF(V13="Probabilidad",AG12,""))),"")</f>
        <v>0.8</v>
      </c>
      <c r="AH13" s="223"/>
      <c r="AI13" s="225"/>
      <c r="AJ13" s="29"/>
      <c r="AK13" s="97"/>
      <c r="AL13" s="93"/>
      <c r="AM13" s="97"/>
      <c r="AN13" s="29"/>
      <c r="AO13" s="227"/>
      <c r="AP13" s="230"/>
      <c r="AQ13" s="230"/>
      <c r="AR13" s="231"/>
      <c r="AS13" s="23"/>
      <c r="AT13" s="23"/>
      <c r="AU13" s="23"/>
      <c r="AV13" s="23"/>
      <c r="AW13" s="23"/>
      <c r="AX13" s="23"/>
      <c r="AY13" s="23"/>
      <c r="AZ13" s="23"/>
      <c r="BA13" s="23"/>
      <c r="BB13" s="23"/>
      <c r="BC13" s="23"/>
      <c r="BD13" s="23"/>
      <c r="BE13" s="23"/>
      <c r="BF13" s="23"/>
      <c r="BG13" s="23"/>
      <c r="BH13" s="23"/>
      <c r="BI13" s="23"/>
      <c r="BJ13" s="23"/>
    </row>
    <row r="14" spans="1:65" s="24" customFormat="1" ht="150" hidden="1" customHeight="1" x14ac:dyDescent="0.25">
      <c r="A14" s="208"/>
      <c r="B14" s="210"/>
      <c r="C14" s="213"/>
      <c r="D14" s="215"/>
      <c r="E14" s="215"/>
      <c r="F14" s="215"/>
      <c r="G14" s="232"/>
      <c r="H14" s="215"/>
      <c r="I14" s="227"/>
      <c r="J14" s="235"/>
      <c r="K14" s="237"/>
      <c r="L14" s="221"/>
      <c r="M14" s="221"/>
      <c r="N14" s="235"/>
      <c r="O14" s="237"/>
      <c r="P14" s="239"/>
      <c r="Q14" s="97">
        <v>4</v>
      </c>
      <c r="R14" s="93" t="s">
        <v>412</v>
      </c>
      <c r="S14" s="93" t="s">
        <v>413</v>
      </c>
      <c r="T14" s="93" t="s">
        <v>414</v>
      </c>
      <c r="U14" s="98" t="str">
        <f t="shared" si="0"/>
        <v>El Oficial de Comunicaciones -TIC (o quien haga sus veces) de la División,  Fuerza de Despliegue Rápido, Brigada, Batallón, Comando Funcional, Comando de Apoyo, Oficinas asesoras del Comandante y Segundo Comandante del Ejército Nacional, Departamentos y unidades equivalentes verifica Semestralmente, en cumplimiento del procedimiento P-JEMPP-CEDE6-324  y NTC-ISO2001:2013 anexo A.13.2 Transferencia de Información, la transferencia de información por medios autorizados (Correo institucional EJC, Sistema ORFEO, Nubes Institucionales EJC, Sistema de información SICDI, Carpeta Compartida en la red institucional), Con el fin de controlar la transferencia de información por los medios autorizados, en caso de no enviar informe, por parte del CEDE6 se solicitara a las respectivas unidades la justificación del incumplimiento,    dejando como soporte el informe de verificación del cumplimiento.</v>
      </c>
      <c r="V14" s="25" t="str">
        <f t="shared" si="1"/>
        <v>Probabilidad</v>
      </c>
      <c r="W14" s="18" t="s">
        <v>75</v>
      </c>
      <c r="X14" s="18" t="s">
        <v>76</v>
      </c>
      <c r="Y14" s="26" t="str">
        <f t="shared" ref="Y14" si="4">IF(AND(W14="Preventivo",X14="Automático"),"50%",IF(AND(W14="Preventivo",X14="Manual"),"40%",IF(AND(W14="Detectivo",X14="Automático"),"40%",IF(AND(W14="Detectivo",X14="Manual"),"30%",IF(AND(W14="Correctivo",X14="Automático"),"35%",IF(AND(W14="Correctivo",X14="Manual"),"25%",""))))))</f>
        <v>40%</v>
      </c>
      <c r="Z14" s="94" t="s">
        <v>77</v>
      </c>
      <c r="AA14" s="94" t="s">
        <v>78</v>
      </c>
      <c r="AB14" s="94" t="s">
        <v>79</v>
      </c>
      <c r="AC14" s="27">
        <f>IFERROR(IF(AND(V11="Probabilidad",V12="Probabilidad",V13="Probabilidad",V14="Probabilidad"),(AE13-(+AE13*Y14)),IF(V14="Probabilidad",(K11-(+K11*Y14)),IF(V14="Impacto",AE13,""))),"")</f>
        <v>7.7759999999999996E-2</v>
      </c>
      <c r="AD14" s="241"/>
      <c r="AE14" s="28">
        <f t="shared" ref="AE14:AE21" si="5">+AC14</f>
        <v>7.7759999999999996E-2</v>
      </c>
      <c r="AF14" s="241"/>
      <c r="AG14" s="28">
        <f>IFERROR(IF(AND(V11="Impacto",V12="Impacto",V13="Impacto",V14="Impacto"),(AG13-(+AG13*Y14)),IF(V14="Impacto",(O11-(+O11*Y14)),IF(V14="Probabilidad",AG13,""))),"")</f>
        <v>0.8</v>
      </c>
      <c r="AH14" s="223"/>
      <c r="AI14" s="225"/>
      <c r="AJ14" s="29"/>
      <c r="AK14" s="97"/>
      <c r="AL14" s="93"/>
      <c r="AM14" s="97"/>
      <c r="AN14" s="29"/>
      <c r="AO14" s="227"/>
      <c r="AP14" s="230"/>
      <c r="AQ14" s="230"/>
      <c r="AR14" s="231"/>
      <c r="AS14" s="23"/>
      <c r="AT14" s="23"/>
      <c r="AU14" s="23"/>
      <c r="AV14" s="23"/>
      <c r="AW14" s="23"/>
      <c r="AX14" s="23"/>
      <c r="AY14" s="23"/>
      <c r="AZ14" s="23"/>
      <c r="BA14" s="23"/>
      <c r="BB14" s="23"/>
      <c r="BC14" s="23"/>
      <c r="BD14" s="23"/>
      <c r="BE14" s="23"/>
      <c r="BF14" s="23"/>
      <c r="BG14" s="23"/>
      <c r="BH14" s="23"/>
      <c r="BI14" s="23"/>
      <c r="BJ14" s="23"/>
    </row>
    <row r="15" spans="1:65" s="24" customFormat="1" ht="150" hidden="1" customHeight="1" x14ac:dyDescent="0.25">
      <c r="A15" s="208"/>
      <c r="B15" s="210"/>
      <c r="C15" s="213"/>
      <c r="D15" s="215"/>
      <c r="E15" s="215"/>
      <c r="F15" s="215"/>
      <c r="G15" s="232"/>
      <c r="H15" s="215"/>
      <c r="I15" s="227"/>
      <c r="J15" s="235"/>
      <c r="K15" s="237"/>
      <c r="L15" s="221"/>
      <c r="M15" s="221"/>
      <c r="N15" s="235"/>
      <c r="O15" s="237"/>
      <c r="P15" s="239"/>
      <c r="Q15" s="97"/>
      <c r="R15" s="97"/>
      <c r="S15" s="97"/>
      <c r="T15" s="97"/>
      <c r="U15" s="98" t="str">
        <f t="shared" si="0"/>
        <v xml:space="preserve">  </v>
      </c>
      <c r="V15" s="25" t="str">
        <f t="shared" si="1"/>
        <v/>
      </c>
      <c r="W15" s="95"/>
      <c r="X15" s="95"/>
      <c r="Y15" s="26" t="str">
        <f>IF(AND(W15="Preventivo",X15="Automático"),"50%",IF(AND(W15="Preventivo",X15="Manual"),"40%",IF(AND(W15="Detectivo",X15="Automático"),"40%",IF(AND(W15="Detectivo",X15="Manual"),"30%",IF(AND(W15="Correctivo",X15="Automático"),"35%",IF(AND(W15="Correctivo",X15="Manual"),"25%",""))))))</f>
        <v/>
      </c>
      <c r="Z15" s="95"/>
      <c r="AA15" s="95"/>
      <c r="AB15" s="95"/>
      <c r="AC15" s="27" t="str">
        <f>IFERROR(IF(AND(V11="Probabilidad",V12="Probabilidad",V13="Probabilidad",V14="Probabilidad",V15="Probabilidad"),(AE14-(+AE14*Y15)),IF(V15="Probabilidad",(K10-(+K10*Y15)),IF(V15="Impacto",AE14,""))),"")</f>
        <v/>
      </c>
      <c r="AD15" s="241"/>
      <c r="AE15" s="28" t="str">
        <f t="shared" si="5"/>
        <v/>
      </c>
      <c r="AF15" s="241"/>
      <c r="AG15" s="28" t="str">
        <f>IFERROR(IF(AND(V10="Impacto",V11="Impacto",V12="Impacto",V13="Impacto",V15="Impacto"),(AG13-(+AG13*Y15)),IF(V15="Impacto",(O10-(+O10*Y15)),IF(V15="Probabilidad",AG13,""))),"")</f>
        <v/>
      </c>
      <c r="AH15" s="223"/>
      <c r="AI15" s="225"/>
      <c r="AJ15" s="29"/>
      <c r="AK15" s="97"/>
      <c r="AL15" s="93"/>
      <c r="AM15" s="97"/>
      <c r="AN15" s="29"/>
      <c r="AO15" s="227"/>
      <c r="AP15" s="230"/>
      <c r="AQ15" s="230"/>
      <c r="AR15" s="231"/>
      <c r="AS15" s="23"/>
      <c r="AT15" s="23"/>
      <c r="AU15" s="23"/>
      <c r="AV15" s="23"/>
      <c r="AW15" s="23"/>
      <c r="AX15" s="23"/>
      <c r="AY15" s="23"/>
      <c r="AZ15" s="23"/>
      <c r="BA15" s="23"/>
      <c r="BB15" s="23"/>
      <c r="BC15" s="23"/>
      <c r="BD15" s="23"/>
      <c r="BE15" s="23"/>
      <c r="BF15" s="23"/>
      <c r="BG15" s="23"/>
      <c r="BH15" s="23"/>
      <c r="BI15" s="23"/>
      <c r="BJ15" s="23"/>
    </row>
    <row r="16" spans="1:65" s="24" customFormat="1" ht="150" hidden="1" customHeight="1" x14ac:dyDescent="0.25">
      <c r="A16" s="208"/>
      <c r="B16" s="210"/>
      <c r="C16" s="213"/>
      <c r="D16" s="215"/>
      <c r="E16" s="215"/>
      <c r="F16" s="215"/>
      <c r="G16" s="232"/>
      <c r="H16" s="215"/>
      <c r="I16" s="227"/>
      <c r="J16" s="235"/>
      <c r="K16" s="237"/>
      <c r="L16" s="221"/>
      <c r="M16" s="221"/>
      <c r="N16" s="235"/>
      <c r="O16" s="237"/>
      <c r="P16" s="239"/>
      <c r="Q16" s="97"/>
      <c r="R16" s="97"/>
      <c r="S16" s="97"/>
      <c r="T16" s="97"/>
      <c r="U16" s="98" t="str">
        <f t="shared" si="0"/>
        <v xml:space="preserve">  </v>
      </c>
      <c r="V16" s="25" t="str">
        <f t="shared" si="1"/>
        <v/>
      </c>
      <c r="W16" s="95"/>
      <c r="X16" s="95"/>
      <c r="Y16" s="26" t="str">
        <f>IF(AND(W16="Preventivo",X16="Automático"),"50%",IF(AND(W16="Preventivo",X16="Manual"),"40%",IF(AND(W16="Detectivo",X16="Automático"),"40%",IF(AND(W16="Detectivo",X16="Manual"),"30%",IF(AND(W16="Correctivo",X16="Automático"),"35%",IF(AND(W16="Correctivo",X16="Manual"),"25%",""))))))</f>
        <v/>
      </c>
      <c r="Z16" s="95"/>
      <c r="AA16" s="95"/>
      <c r="AB16" s="95"/>
      <c r="AC16" s="27" t="str">
        <f>IFERROR(IF(AND(V12="Probabilidad",V13="Probabilidad",V14="Probabilidad",V15="Probabilidad",V16="Probabilidad"),(AE15-(+AE15*Y16)),IF(V16="Probabilidad",(K11-(+K11*Y16)),IF(V16="Impacto",AE15,""))),"")</f>
        <v/>
      </c>
      <c r="AD16" s="241"/>
      <c r="AE16" s="28" t="str">
        <f t="shared" si="5"/>
        <v/>
      </c>
      <c r="AF16" s="241"/>
      <c r="AG16" s="28" t="str">
        <f>IFERROR(IF(AND(V10="Impacto",V11="Impacto",V12="Impacto",V13="Impacto",V16="Impacto"),(AG13-(+AG13*Y16)),IF(V16="Impacto",(O10-(+O10*Y16)),IF(V16="Probabilidad",AG13,""))),"")</f>
        <v/>
      </c>
      <c r="AH16" s="223"/>
      <c r="AI16" s="225"/>
      <c r="AJ16" s="29"/>
      <c r="AK16" s="97"/>
      <c r="AL16" s="93"/>
      <c r="AM16" s="97"/>
      <c r="AN16" s="29"/>
      <c r="AO16" s="227"/>
      <c r="AP16" s="230"/>
      <c r="AQ16" s="230"/>
      <c r="AR16" s="231"/>
      <c r="AS16" s="23"/>
      <c r="AT16" s="23"/>
      <c r="AU16" s="23"/>
      <c r="AV16" s="23"/>
      <c r="AW16" s="23"/>
      <c r="AX16" s="23"/>
      <c r="AY16" s="23"/>
      <c r="AZ16" s="23"/>
      <c r="BA16" s="23"/>
      <c r="BB16" s="23"/>
      <c r="BC16" s="23"/>
      <c r="BD16" s="23"/>
      <c r="BE16" s="23"/>
      <c r="BF16" s="23"/>
      <c r="BG16" s="23"/>
      <c r="BH16" s="23"/>
      <c r="BI16" s="23"/>
      <c r="BJ16" s="23"/>
    </row>
    <row r="17" spans="1:62" s="24" customFormat="1" ht="150" hidden="1" customHeight="1" thickBot="1" x14ac:dyDescent="0.3">
      <c r="A17" s="208"/>
      <c r="B17" s="210"/>
      <c r="C17" s="213"/>
      <c r="D17" s="215"/>
      <c r="E17" s="215"/>
      <c r="F17" s="215"/>
      <c r="G17" s="232"/>
      <c r="H17" s="215"/>
      <c r="I17" s="227"/>
      <c r="J17" s="235"/>
      <c r="K17" s="237"/>
      <c r="L17" s="221"/>
      <c r="M17" s="221"/>
      <c r="N17" s="235"/>
      <c r="O17" s="237"/>
      <c r="P17" s="239"/>
      <c r="Q17" s="97"/>
      <c r="R17" s="97"/>
      <c r="S17" s="97"/>
      <c r="T17" s="97"/>
      <c r="U17" s="98" t="str">
        <f t="shared" si="0"/>
        <v xml:space="preserve">  </v>
      </c>
      <c r="V17" s="25" t="str">
        <f t="shared" si="1"/>
        <v/>
      </c>
      <c r="W17" s="95"/>
      <c r="X17" s="95"/>
      <c r="Y17" s="26" t="str">
        <f>IF(AND(W17="Preventivo",X17="Automático"),"50%",IF(AND(W17="Preventivo",X17="Manual"),"40%",IF(AND(W17="Detectivo",X17="Automático"),"40%",IF(AND(W17="Detectivo",X17="Manual"),"30%",IF(AND(W17="Correctivo",X17="Automático"),"35%",IF(AND(W17="Correctivo",X17="Manual"),"25%",""))))))</f>
        <v/>
      </c>
      <c r="Z17" s="95"/>
      <c r="AA17" s="95"/>
      <c r="AB17" s="95"/>
      <c r="AC17" s="27" t="str">
        <f>IFERROR(IF(AND(V13="Probabilidad",V14="Probabilidad",V15="Probabilidad",V16="Probabilidad",V17="Probabilidad"),(AE16-(+AE16*Y17)),IF(V17="Probabilidad",(K12-(+K12*Y17)),IF(V17="Impacto",AE16,""))),"")</f>
        <v/>
      </c>
      <c r="AD17" s="241"/>
      <c r="AE17" s="28" t="str">
        <f t="shared" si="5"/>
        <v/>
      </c>
      <c r="AF17" s="241"/>
      <c r="AG17" s="28" t="str">
        <f>IFERROR(IF(AND(V11="Impacto",V12="Impacto",V13="Impacto",V14="Impacto",V17="Impacto"),(AG14-(+AG14*Y17)),IF(V17="Impacto",(O11-(+O11*Y17)),IF(V17="Probabilidad",AG14,""))),"")</f>
        <v/>
      </c>
      <c r="AH17" s="223"/>
      <c r="AI17" s="225"/>
      <c r="AJ17" s="29"/>
      <c r="AK17" s="97"/>
      <c r="AL17" s="93"/>
      <c r="AM17" s="97"/>
      <c r="AN17" s="29"/>
      <c r="AO17" s="227"/>
      <c r="AP17" s="230"/>
      <c r="AQ17" s="230"/>
      <c r="AR17" s="231"/>
      <c r="AS17" s="23"/>
      <c r="AT17" s="23"/>
      <c r="AU17" s="23"/>
      <c r="AV17" s="23"/>
      <c r="AW17" s="23"/>
      <c r="AX17" s="23"/>
      <c r="AY17" s="23"/>
      <c r="AZ17" s="23"/>
      <c r="BA17" s="23"/>
      <c r="BB17" s="23"/>
      <c r="BC17" s="23"/>
      <c r="BD17" s="23"/>
      <c r="BE17" s="23"/>
      <c r="BF17" s="23"/>
      <c r="BG17" s="23"/>
      <c r="BH17" s="23"/>
      <c r="BI17" s="23"/>
      <c r="BJ17" s="23"/>
    </row>
    <row r="18" spans="1:62" s="24" customFormat="1" ht="150" hidden="1" customHeight="1" thickBot="1" x14ac:dyDescent="0.3">
      <c r="A18" s="208" t="s">
        <v>83</v>
      </c>
      <c r="B18" s="210"/>
      <c r="C18" s="212" t="s">
        <v>91</v>
      </c>
      <c r="D18" s="214" t="s">
        <v>71</v>
      </c>
      <c r="E18" s="215" t="s">
        <v>133</v>
      </c>
      <c r="F18" s="215" t="s">
        <v>415</v>
      </c>
      <c r="G18" s="232" t="str">
        <f t="shared" ref="G18" si="6">+CONCATENATE(D18," ",E18," ",F18)</f>
        <v>Posibilidad de Afectación Reputacional por las fallas en los sistemas de seguridad digital institucionales debido a la inadecuada aplicación de los procedimientos para la gestión de acceso, copias de respaldo y el seguimiento a la instalación de agentes de seguridad en los equipos que afectan la integridad de los activos de información.</v>
      </c>
      <c r="H18" s="214" t="s">
        <v>124</v>
      </c>
      <c r="I18" s="226">
        <v>1638</v>
      </c>
      <c r="J18" s="235" t="str">
        <f>IF(I18&lt;=0,"",IF(I18&lt;=3,"Muy Baja",IF(I18&lt;=34,"Baja",IF(I18&lt;=600,"Media",IF(I18&lt;=6000,"Alta","Muy Alta")))))</f>
        <v>Alta</v>
      </c>
      <c r="K18" s="237">
        <f>IF(J18="","",IF(J18="Muy Baja",0.2,IF(J18="Baja",0.4,IF(J18="Media",0.6,IF(J18="Alta",0.8,IF(J18="Muy Alta",1,))))))</f>
        <v>0.8</v>
      </c>
      <c r="L18" s="221" t="s">
        <v>250</v>
      </c>
      <c r="M18" s="221" t="str">
        <f>IF(NOT(ISERROR(MATCH(L18,'[7]Tabla Impacto'!$B$221:$B$223,0))),'[7]Tabla Impacto'!$F$223,L18)</f>
        <v xml:space="preserve">     El riesgo afecta la imagen de  la entidad con efecto publicitario sostenido a nivel de sector administrativo, nivel departamental o municipal</v>
      </c>
      <c r="N18" s="235" t="str">
        <f>IF(OR(M18='[7]Tabla Impacto'!$C$11,M18='[7]Tabla Impacto'!$D$11),"Leve",IF(OR(M18='[7]Tabla Impacto'!$C$12,M18='[7]Tabla Impacto'!$D$12),"Menor",IF(OR(M18='[7]Tabla Impacto'!$C$13,M18='[7]Tabla Impacto'!$D$13),"Moderado",IF(OR(M18='[7]Tabla Impacto'!$C$14,M18='[7]Tabla Impacto'!$D$14),"Mayor",IF(OR(M18='[7]Tabla Impacto'!$C$15,M18='[7]Tabla Impacto'!$D$15),"Catastrófico","")))))</f>
        <v>Mayor</v>
      </c>
      <c r="O18" s="237">
        <f>IF(N18="","",IF(N18="Leve",0.2,IF(N18="Menor",0.4,IF(N18="Moderado",0.6,IF(N18="Mayor",0.8,IF(N18="Catastrófico",1,))))))</f>
        <v>0.8</v>
      </c>
      <c r="P18" s="23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97">
        <v>1</v>
      </c>
      <c r="R18" s="92" t="s">
        <v>134</v>
      </c>
      <c r="S18" s="92" t="s">
        <v>416</v>
      </c>
      <c r="T18" s="92" t="s">
        <v>417</v>
      </c>
      <c r="U18" s="98" t="str">
        <f>+CONCATENATE(R18," ",S18," ",T18)</f>
        <v>Unidades que cuenten con la administración de plataformas y/o sistemas de información, del componente C5, verifican semestralmente, en cumplimiento del procedimiento P-JEMPP-CEDE6-332 "gestión de acceso"  y NTC-ISO27001:2022 anexo A.09 Control de Acceso, los usuarios que cuenten con perfiles de administrador con acceso vigente a los diferentes Sistemas, con el fin de llevar el control de estos,  en caso de perdida de integridad de a información, en caso de no enviar informe, por parte del CEDE6 se solicitara a las respectivas unidades la justificación del incumplimiento, dejando como evidencia informe con los usuarios administradores.</v>
      </c>
      <c r="V18" s="25" t="str">
        <f t="shared" si="1"/>
        <v>Probabilidad</v>
      </c>
      <c r="W18" s="18" t="s">
        <v>75</v>
      </c>
      <c r="X18" s="18" t="s">
        <v>76</v>
      </c>
      <c r="Y18" s="26" t="str">
        <f>IF(AND(W18="Preventivo",X18="Automático"),"50%",IF(AND(W18="Preventivo",X18="Manual"),"40%",IF(AND(W18="Detectivo",X18="Automático"),"40%",IF(AND(W18="Detectivo",X18="Manual"),"30%",IF(AND(W18="Correctivo",X18="Automático"),"35%",IF(AND(W18="Correctivo",X18="Manual"),"25%",""))))))</f>
        <v>40%</v>
      </c>
      <c r="Z18" s="94" t="s">
        <v>77</v>
      </c>
      <c r="AA18" s="94" t="s">
        <v>78</v>
      </c>
      <c r="AB18" s="94" t="s">
        <v>79</v>
      </c>
      <c r="AC18" s="27">
        <f>IFERROR(IF(V18="Probabilidad",(K18-(+K18*Y18)),IF(V18="Impacto",K18,"")),"")</f>
        <v>0.48</v>
      </c>
      <c r="AD18" s="241" t="str">
        <f>IFERROR(LOOKUP(LOOKUP(2,1/(AC18:AC24&lt;&gt;""),AC18:AC24),'[7]Opciones Tratamiento'!$I$2:$I$6,'[7]Opciones Tratamiento'!$J$2:$J$6),"")</f>
        <v>Muy Baja</v>
      </c>
      <c r="AE18" s="26">
        <f t="shared" si="5"/>
        <v>0.48</v>
      </c>
      <c r="AF18" s="241" t="str">
        <f>IFERROR(LOOKUP(LOOKUP(2,1/(AG18:AG24&lt;&gt;""),AG18:AG24),'[7]Opciones Tratamiento'!L2:M6),"")</f>
        <v>Mayor</v>
      </c>
      <c r="AG18" s="28">
        <f>IFERROR(IF(V18="Impacto",(O18-(+O18*Y18)),IF(V18="Probabilidad",O18,"")),"")</f>
        <v>0.8</v>
      </c>
      <c r="AH18" s="223"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Alto</v>
      </c>
      <c r="AI18" s="225"/>
      <c r="AJ18" s="29"/>
      <c r="AK18" s="97">
        <v>1</v>
      </c>
      <c r="AL18" s="93" t="s">
        <v>418</v>
      </c>
      <c r="AM18" s="93" t="s">
        <v>419</v>
      </c>
      <c r="AN18" s="29"/>
      <c r="AO18" s="227" t="s">
        <v>81</v>
      </c>
      <c r="AP18" s="228" t="s">
        <v>420</v>
      </c>
      <c r="AQ18" s="228"/>
      <c r="AR18" s="229"/>
      <c r="AS18" s="23"/>
      <c r="AT18" s="23"/>
      <c r="AU18" s="23"/>
      <c r="AV18" s="23"/>
      <c r="AW18" s="23"/>
      <c r="AX18" s="23"/>
      <c r="AY18" s="23"/>
      <c r="AZ18" s="23"/>
      <c r="BA18" s="23"/>
      <c r="BB18" s="23"/>
      <c r="BC18" s="23"/>
      <c r="BD18" s="23"/>
      <c r="BE18" s="23"/>
      <c r="BF18" s="23"/>
      <c r="BG18" s="23"/>
      <c r="BH18" s="23"/>
      <c r="BI18" s="23"/>
      <c r="BJ18" s="23"/>
    </row>
    <row r="19" spans="1:62" s="24" customFormat="1" ht="150" hidden="1" customHeight="1" thickBot="1" x14ac:dyDescent="0.3">
      <c r="A19" s="208"/>
      <c r="B19" s="210"/>
      <c r="C19" s="213"/>
      <c r="D19" s="215"/>
      <c r="E19" s="215"/>
      <c r="F19" s="215"/>
      <c r="G19" s="232"/>
      <c r="H19" s="215"/>
      <c r="I19" s="227"/>
      <c r="J19" s="235"/>
      <c r="K19" s="237"/>
      <c r="L19" s="221"/>
      <c r="M19" s="221"/>
      <c r="N19" s="235"/>
      <c r="O19" s="237"/>
      <c r="P19" s="239"/>
      <c r="Q19" s="97">
        <v>2</v>
      </c>
      <c r="R19" s="92" t="s">
        <v>135</v>
      </c>
      <c r="S19" s="92" t="s">
        <v>421</v>
      </c>
      <c r="T19" s="92" t="s">
        <v>422</v>
      </c>
      <c r="U19" s="98" t="str">
        <f>+CONCATENATE(R19," ",S19," ",T19)</f>
        <v>Unidades que cuenten con la administración de plataformas y/o sistemas de información, infraestructura tecnológica, etc.. del componente C5, Validan trimestralmente, en cumplimiento directiva 0200 del 2017 y procedimiento F-JEMPP-CEDE6-454 y NTC-ISO27001:2022 anexo A. 12.3.1 "Copias de Respaldo", ejecución de copias de seguridad o backups de las bases de datos, servidores físicos y virtuales y archivos del Ejercito Nacional, con el fin de contar con un respaldo en e momento que se requiera,   en caso de no enviar informe, por parte del CEDE6 se solicitara a las respectivas unidades la justificación del incumplimiento, dejando como soporte documental informe ejecutivo del registro de ejecución de backups de acuerdo a formato de control de ejecución e inventario Backup FO-JEMPP-CEDE6-1781, de todos los componentes a los que se les haya realizado el Backup.</v>
      </c>
      <c r="V19" s="25" t="str">
        <f t="shared" si="1"/>
        <v>Probabilidad</v>
      </c>
      <c r="W19" s="18" t="s">
        <v>75</v>
      </c>
      <c r="X19" s="18" t="s">
        <v>76</v>
      </c>
      <c r="Y19" s="26" t="str">
        <f t="shared" ref="Y19" si="7">IF(AND(W19="Preventivo",X19="Automático"),"50%",IF(AND(W19="Preventivo",X19="Manual"),"40%",IF(AND(W19="Detectivo",X19="Automático"),"40%",IF(AND(W19="Detectivo",X19="Manual"),"30%",IF(AND(W19="Correctivo",X19="Automático"),"35%",IF(AND(W19="Correctivo",X19="Manual"),"25%",""))))))</f>
        <v>40%</v>
      </c>
      <c r="Z19" s="94" t="s">
        <v>77</v>
      </c>
      <c r="AA19" s="94" t="s">
        <v>78</v>
      </c>
      <c r="AB19" s="94" t="s">
        <v>79</v>
      </c>
      <c r="AC19" s="27">
        <f>IFERROR(IF(AND(V18="Probabilidad",V19="Probabilidad"),(AE18-(+AE18*Y19)),IF(V19="Probabilidad",(K18-(+K18*Y19)),IF(V19="Impacto",AE18,""))),"")</f>
        <v>0.28799999999999998</v>
      </c>
      <c r="AD19" s="241"/>
      <c r="AE19" s="26">
        <f t="shared" si="5"/>
        <v>0.28799999999999998</v>
      </c>
      <c r="AF19" s="241"/>
      <c r="AG19" s="28">
        <f>IFERROR(IF(AND(V18="Impacto",V19="Impacto"),(AG18-(+AG18*Y19)),IF(V19="Impacto",(O18-(+O18*Y19)),IF(V19="Probabilidad",AG18,""))),"")</f>
        <v>0.8</v>
      </c>
      <c r="AH19" s="223"/>
      <c r="AI19" s="225"/>
      <c r="AJ19" s="29"/>
      <c r="AK19" s="97">
        <v>2</v>
      </c>
      <c r="AL19" s="93" t="s">
        <v>423</v>
      </c>
      <c r="AM19" s="93" t="s">
        <v>419</v>
      </c>
      <c r="AN19" s="29"/>
      <c r="AO19" s="227"/>
      <c r="AP19" s="230"/>
      <c r="AQ19" s="230"/>
      <c r="AR19" s="231"/>
      <c r="AS19" s="23"/>
      <c r="AT19" s="23"/>
      <c r="AU19" s="23"/>
      <c r="AV19" s="23"/>
      <c r="AW19" s="23"/>
      <c r="AX19" s="23"/>
      <c r="AY19" s="23"/>
      <c r="AZ19" s="23"/>
      <c r="BA19" s="23"/>
      <c r="BB19" s="23"/>
      <c r="BC19" s="23"/>
      <c r="BD19" s="23"/>
      <c r="BE19" s="23"/>
      <c r="BF19" s="23"/>
      <c r="BG19" s="23"/>
      <c r="BH19" s="23"/>
      <c r="BI19" s="23"/>
      <c r="BJ19" s="23"/>
    </row>
    <row r="20" spans="1:62" s="24" customFormat="1" ht="150" hidden="1" customHeight="1" thickBot="1" x14ac:dyDescent="0.3">
      <c r="A20" s="208"/>
      <c r="B20" s="210"/>
      <c r="C20" s="213"/>
      <c r="D20" s="215"/>
      <c r="E20" s="215"/>
      <c r="F20" s="215"/>
      <c r="G20" s="232"/>
      <c r="H20" s="215"/>
      <c r="I20" s="227"/>
      <c r="J20" s="235"/>
      <c r="K20" s="237"/>
      <c r="L20" s="221"/>
      <c r="M20" s="221"/>
      <c r="N20" s="235"/>
      <c r="O20" s="237"/>
      <c r="P20" s="239"/>
      <c r="Q20" s="97">
        <v>3</v>
      </c>
      <c r="R20" s="92" t="s">
        <v>424</v>
      </c>
      <c r="S20" s="92" t="s">
        <v>425</v>
      </c>
      <c r="T20" s="92" t="s">
        <v>426</v>
      </c>
      <c r="U20" s="98" t="str">
        <f t="shared" ref="U20:U24" si="8">+CONCATENATE(R20," ",S20," ",T20)</f>
        <v>Las unidades que administran medidas de seguridad en plataformas Tecnológicas del componente C5, Verifican trimestralmente, en cumplimiento de la Resolución 7870 de 2022, Directiva Permanente 00221 del 2017 " lineamientos para el apoyo  de la seguridad de la información del Ejército Nacional", las medidas de seguridad sobre las plataformas tecnológicas del Ejército Nacional,  con el fin de llevar un adecuado control de las mismas,   en caso de no enviar informe, por parte del CEDE6 se solicitara a las respectivas unidades la justificación del incumplimiento, dejando como evidencia el informe de medidas o acciones de seguridad adoptadas para la protección de los activos de información del Ejército.</v>
      </c>
      <c r="V20" s="25" t="str">
        <f t="shared" si="1"/>
        <v>Probabilidad</v>
      </c>
      <c r="W20" s="18" t="s">
        <v>75</v>
      </c>
      <c r="X20" s="18" t="s">
        <v>76</v>
      </c>
      <c r="Y20" s="26" t="str">
        <f>IF(AND(W20="Preventivo",X20="Automático"),"50%",IF(AND(W20="Preventivo",X20="Manual"),"40%",IF(AND(W20="Detectivo",X20="Automático"),"40%",IF(AND(W20="Detectivo",X20="Manual"),"30%",IF(AND(W20="Correctivo",X20="Automático"),"35%",IF(AND(W20="Correctivo",X20="Manual"),"25%",""))))))</f>
        <v>40%</v>
      </c>
      <c r="Z20" s="94" t="s">
        <v>77</v>
      </c>
      <c r="AA20" s="94" t="s">
        <v>78</v>
      </c>
      <c r="AB20" s="94" t="s">
        <v>79</v>
      </c>
      <c r="AC20" s="27">
        <f t="shared" ref="AC20:AC24" si="9">IFERROR(IF(AND(V19="Probabilidad",V20="Probabilidad"),(AE19-(+AE19*Y20)),IF(V20="Probabilidad",(K19-(+K19*Y20)),IF(V20="Impacto",AE19,""))),"")</f>
        <v>0.17279999999999998</v>
      </c>
      <c r="AD20" s="241"/>
      <c r="AE20" s="26">
        <f t="shared" si="5"/>
        <v>0.17279999999999998</v>
      </c>
      <c r="AF20" s="241"/>
      <c r="AG20" s="28">
        <f>IFERROR(IF(AND(V18="Impacto",V19="Impacto",V20="Impacto"),(AG19-(+AG19*Y20)),IF(V20="Impacto",(O18-(+O18*Y20)),IF(V20="Probabilidad",AG19,""))),"")</f>
        <v>0.8</v>
      </c>
      <c r="AH20" s="223"/>
      <c r="AI20" s="225"/>
      <c r="AJ20" s="29"/>
      <c r="AK20" s="97"/>
      <c r="AL20" s="93"/>
      <c r="AM20" s="97"/>
      <c r="AN20" s="29"/>
      <c r="AO20" s="227"/>
      <c r="AP20" s="230"/>
      <c r="AQ20" s="230"/>
      <c r="AR20" s="231"/>
      <c r="AS20" s="23"/>
      <c r="AT20" s="23"/>
      <c r="AU20" s="23"/>
      <c r="AV20" s="23"/>
      <c r="AW20" s="23"/>
      <c r="AX20" s="23"/>
      <c r="AY20" s="23"/>
      <c r="AZ20" s="23"/>
      <c r="BA20" s="23"/>
      <c r="BB20" s="23"/>
      <c r="BC20" s="23"/>
      <c r="BD20" s="23"/>
      <c r="BE20" s="23"/>
      <c r="BF20" s="23"/>
      <c r="BG20" s="23"/>
      <c r="BH20" s="23"/>
      <c r="BI20" s="23"/>
      <c r="BJ20" s="23"/>
    </row>
    <row r="21" spans="1:62" s="24" customFormat="1" ht="150" hidden="1" customHeight="1" thickBot="1" x14ac:dyDescent="0.3">
      <c r="A21" s="208"/>
      <c r="B21" s="210"/>
      <c r="C21" s="213"/>
      <c r="D21" s="215"/>
      <c r="E21" s="215"/>
      <c r="F21" s="215"/>
      <c r="G21" s="232"/>
      <c r="H21" s="215"/>
      <c r="I21" s="227"/>
      <c r="J21" s="235"/>
      <c r="K21" s="237"/>
      <c r="L21" s="221"/>
      <c r="M21" s="221"/>
      <c r="N21" s="235"/>
      <c r="O21" s="237"/>
      <c r="P21" s="239"/>
      <c r="Q21" s="97">
        <v>4</v>
      </c>
      <c r="R21" s="92" t="s">
        <v>136</v>
      </c>
      <c r="S21" s="92" t="s">
        <v>427</v>
      </c>
      <c r="T21" s="92" t="s">
        <v>428</v>
      </c>
      <c r="U21" s="98" t="str">
        <f t="shared" si="8"/>
        <v>Unidades que administren la seguridad de los medios removibles de los equipos del componente C5, verifican Semestralmente, en cumplimiento del procedimiento P-JEMPP-CEDE6-328 gestión de medios removibles y NTC-ISO2001.2013 anexo A.8 3.1 'Gestión de Medios de Soporte Removibles", el uso de dispositivos de almacenamiento extraíble, que puedan infectar los equipos, con el fin de controlar los ingresos y salidas de información de los equipos,  en caso de no enviar informe, por parte del CEDE6 se solicitara a las respectivas unidades la justificación del incumplimiento, dejando como evidencia el formato de servicios informáticos FO-JEMPP-CEDE-1034 e informe de los permisos otorgados.</v>
      </c>
      <c r="V21" s="25" t="str">
        <f t="shared" si="1"/>
        <v>Probabilidad</v>
      </c>
      <c r="W21" s="18" t="s">
        <v>75</v>
      </c>
      <c r="X21" s="18" t="s">
        <v>76</v>
      </c>
      <c r="Y21" s="26" t="str">
        <f t="shared" ref="Y21" si="10">IF(AND(W21="Preventivo",X21="Automático"),"50%",IF(AND(W21="Preventivo",X21="Manual"),"40%",IF(AND(W21="Detectivo",X21="Automático"),"40%",IF(AND(W21="Detectivo",X21="Manual"),"30%",IF(AND(W21="Correctivo",X21="Automático"),"35%",IF(AND(W21="Correctivo",X21="Manual"),"25%",""))))))</f>
        <v>40%</v>
      </c>
      <c r="Z21" s="94" t="s">
        <v>77</v>
      </c>
      <c r="AA21" s="94" t="s">
        <v>78</v>
      </c>
      <c r="AB21" s="94" t="s">
        <v>79</v>
      </c>
      <c r="AC21" s="27">
        <f t="shared" si="9"/>
        <v>0.10367999999999998</v>
      </c>
      <c r="AD21" s="241"/>
      <c r="AE21" s="26">
        <f t="shared" si="5"/>
        <v>0.10367999999999998</v>
      </c>
      <c r="AF21" s="241"/>
      <c r="AG21" s="28">
        <f>IFERROR(IF(AND(V18="Impacto",V19="Impacto",V20="Impacto",V21="Impacto"),(AG20-(+AG20*Y21)),IF(V21="Impacto",(O18-(+O18*Y21)),IF(V21="Probabilidad",AG20,""))),"")</f>
        <v>0.8</v>
      </c>
      <c r="AH21" s="223"/>
      <c r="AI21" s="225"/>
      <c r="AJ21" s="29"/>
      <c r="AK21" s="97"/>
      <c r="AL21" s="93"/>
      <c r="AM21" s="97"/>
      <c r="AN21" s="29"/>
      <c r="AO21" s="227"/>
      <c r="AP21" s="230"/>
      <c r="AQ21" s="230"/>
      <c r="AR21" s="231"/>
      <c r="AS21" s="23"/>
      <c r="AT21" s="23"/>
      <c r="AU21" s="23"/>
      <c r="AV21" s="23"/>
      <c r="AW21" s="23"/>
      <c r="AX21" s="23"/>
      <c r="AY21" s="23"/>
      <c r="AZ21" s="23"/>
      <c r="BA21" s="23"/>
      <c r="BB21" s="23"/>
      <c r="BC21" s="23"/>
      <c r="BD21" s="23"/>
      <c r="BE21" s="23"/>
      <c r="BF21" s="23"/>
      <c r="BG21" s="23"/>
      <c r="BH21" s="23"/>
      <c r="BI21" s="23"/>
      <c r="BJ21" s="23"/>
    </row>
    <row r="22" spans="1:62" s="24" customFormat="1" ht="150" hidden="1" customHeight="1" x14ac:dyDescent="0.25">
      <c r="A22" s="208"/>
      <c r="B22" s="210"/>
      <c r="C22" s="213"/>
      <c r="D22" s="215"/>
      <c r="E22" s="215"/>
      <c r="F22" s="215"/>
      <c r="G22" s="232"/>
      <c r="H22" s="215"/>
      <c r="I22" s="227"/>
      <c r="J22" s="235"/>
      <c r="K22" s="237"/>
      <c r="L22" s="221"/>
      <c r="M22" s="221"/>
      <c r="N22" s="235"/>
      <c r="O22" s="237"/>
      <c r="P22" s="239"/>
      <c r="Q22" s="97">
        <v>5</v>
      </c>
      <c r="R22" s="92" t="s">
        <v>429</v>
      </c>
      <c r="S22" s="92" t="s">
        <v>430</v>
      </c>
      <c r="T22" s="92" t="s">
        <v>431</v>
      </c>
      <c r="U22" s="98" t="str">
        <f t="shared" si="8"/>
        <v>El Oficial de Comunicaciones -TIC (o quien haga sus veces) de la División,  Fuerza de Despliegue Rápido, Brigada, Batallón, Comando Funcional, Comando de Apoyo, Oficinas asesoras del Comandante y Segundo Comandante del Ejército Nacional, Departamentos y unidades equivalentes,  verifica trimestralmente, en cumplimiento Directiva 0200 del 2017, procedimiento P-JEMPP-CEDE6-454 y NTC-ISO27001.2022 anexo A 12.3.1 "Copias de Respaldo", la ejecución mensual de copias de respaldo o backups de la información institucional,  en caso de no enviar informe, por parte del CEDE6 se solicitara a las respectivas unidades la justificación del incumplimiento, dejando como soporte documental informe de ejecución de backups de acuerdo a formato de control de ejecución e inventario Backup FO-JEMPP-CEDE6-1781.</v>
      </c>
      <c r="V22" s="25" t="str">
        <f t="shared" si="1"/>
        <v>Probabilidad</v>
      </c>
      <c r="W22" s="18" t="s">
        <v>75</v>
      </c>
      <c r="X22" s="18" t="s">
        <v>76</v>
      </c>
      <c r="Y22" s="26" t="str">
        <f>IF(AND(W22="Preventivo",X22="Automático"),"50%",IF(AND(W22="Preventivo",X22="Manual"),"40%",IF(AND(W22="Detectivo",X22="Automático"),"40%",IF(AND(W22="Detectivo",X22="Manual"),"30%",IF(AND(W22="Correctivo",X22="Automático"),"35%",IF(AND(W22="Correctivo",X22="Manual"),"25%",""))))))</f>
        <v>40%</v>
      </c>
      <c r="Z22" s="94" t="s">
        <v>77</v>
      </c>
      <c r="AA22" s="94" t="s">
        <v>78</v>
      </c>
      <c r="AB22" s="94" t="s">
        <v>79</v>
      </c>
      <c r="AC22" s="27">
        <f t="shared" si="9"/>
        <v>6.2207999999999986E-2</v>
      </c>
      <c r="AD22" s="241"/>
      <c r="AE22" s="26">
        <f>+AC22</f>
        <v>6.2207999999999986E-2</v>
      </c>
      <c r="AF22" s="241"/>
      <c r="AG22" s="28">
        <f>IFERROR(IF(AND(V16="Impacto",V17="Impacto",V18="Impacto",V19="Impacto",V22="Impacto"),(AG19-(+AG19*Y22)),IF(V22="Impacto",(O16-(+O16*Y22)),IF(V22="Probabilidad",AG19,""))),"")</f>
        <v>0.8</v>
      </c>
      <c r="AH22" s="223"/>
      <c r="AI22" s="225"/>
      <c r="AJ22" s="29"/>
      <c r="AK22" s="97"/>
      <c r="AL22" s="93"/>
      <c r="AM22" s="97"/>
      <c r="AN22" s="29"/>
      <c r="AO22" s="227"/>
      <c r="AP22" s="230"/>
      <c r="AQ22" s="230"/>
      <c r="AR22" s="231"/>
      <c r="AS22" s="23"/>
      <c r="AT22" s="23"/>
      <c r="AU22" s="23"/>
      <c r="AV22" s="23"/>
      <c r="AW22" s="23"/>
      <c r="AX22" s="23"/>
      <c r="AY22" s="23"/>
      <c r="AZ22" s="23"/>
      <c r="BA22" s="23"/>
      <c r="BB22" s="23"/>
      <c r="BC22" s="23"/>
      <c r="BD22" s="23"/>
      <c r="BE22" s="23"/>
      <c r="BF22" s="23"/>
      <c r="BG22" s="23"/>
      <c r="BH22" s="23"/>
      <c r="BI22" s="23"/>
      <c r="BJ22" s="23"/>
    </row>
    <row r="23" spans="1:62" s="24" customFormat="1" ht="150" hidden="1" customHeight="1" x14ac:dyDescent="0.25">
      <c r="A23" s="208"/>
      <c r="B23" s="210"/>
      <c r="C23" s="213"/>
      <c r="D23" s="215"/>
      <c r="E23" s="215"/>
      <c r="F23" s="215"/>
      <c r="G23" s="232"/>
      <c r="H23" s="215"/>
      <c r="I23" s="227"/>
      <c r="J23" s="235"/>
      <c r="K23" s="237"/>
      <c r="L23" s="221"/>
      <c r="M23" s="221"/>
      <c r="N23" s="235"/>
      <c r="O23" s="237"/>
      <c r="P23" s="239"/>
      <c r="Q23" s="97"/>
      <c r="R23" s="97"/>
      <c r="S23" s="97"/>
      <c r="T23" s="97"/>
      <c r="U23" s="98" t="str">
        <f t="shared" si="8"/>
        <v xml:space="preserve">  </v>
      </c>
      <c r="V23" s="25" t="str">
        <f t="shared" si="1"/>
        <v/>
      </c>
      <c r="W23" s="95"/>
      <c r="X23" s="95"/>
      <c r="Y23" s="26" t="str">
        <f>IF(AND(W23="Preventivo",X23="Automático"),"50%",IF(AND(W23="Preventivo",X23="Manual"),"40%",IF(AND(W23="Detectivo",X23="Automático"),"40%",IF(AND(W23="Detectivo",X23="Manual"),"30%",IF(AND(W23="Correctivo",X23="Automático"),"35%",IF(AND(W23="Correctivo",X23="Manual"),"25%",""))))))</f>
        <v/>
      </c>
      <c r="Z23" s="95"/>
      <c r="AA23" s="95"/>
      <c r="AB23" s="95"/>
      <c r="AC23" s="27" t="str">
        <f t="shared" si="9"/>
        <v/>
      </c>
      <c r="AD23" s="241"/>
      <c r="AE23" s="26" t="str">
        <f>+AC23</f>
        <v/>
      </c>
      <c r="AF23" s="241"/>
      <c r="AG23" s="28" t="str">
        <f>IFERROR(IF(AND(V17="Impacto",V18="Impacto",V19="Impacto",V20="Impacto",V23="Impacto"),(AG20-(+AG20*Y23)),IF(V23="Impacto",(O17-(+O17*Y23)),IF(V23="Probabilidad",AG20,""))),"")</f>
        <v/>
      </c>
      <c r="AH23" s="223"/>
      <c r="AI23" s="225"/>
      <c r="AJ23" s="29"/>
      <c r="AK23" s="97"/>
      <c r="AL23" s="93"/>
      <c r="AM23" s="97"/>
      <c r="AN23" s="29"/>
      <c r="AO23" s="227"/>
      <c r="AP23" s="230"/>
      <c r="AQ23" s="230"/>
      <c r="AR23" s="231"/>
      <c r="AS23" s="23"/>
      <c r="AT23" s="23"/>
      <c r="AU23" s="23"/>
      <c r="AV23" s="23"/>
      <c r="AW23" s="23"/>
      <c r="AX23" s="23"/>
      <c r="AY23" s="23"/>
      <c r="AZ23" s="23"/>
      <c r="BA23" s="23"/>
      <c r="BB23" s="23"/>
      <c r="BC23" s="23"/>
      <c r="BD23" s="23"/>
      <c r="BE23" s="23"/>
      <c r="BF23" s="23"/>
      <c r="BG23" s="23"/>
      <c r="BH23" s="23"/>
      <c r="BI23" s="23"/>
      <c r="BJ23" s="23"/>
    </row>
    <row r="24" spans="1:62" s="24" customFormat="1" ht="150" hidden="1" customHeight="1" thickBot="1" x14ac:dyDescent="0.3">
      <c r="A24" s="208"/>
      <c r="B24" s="210"/>
      <c r="C24" s="213"/>
      <c r="D24" s="215"/>
      <c r="E24" s="215"/>
      <c r="F24" s="215"/>
      <c r="G24" s="232"/>
      <c r="H24" s="215"/>
      <c r="I24" s="227"/>
      <c r="J24" s="235"/>
      <c r="K24" s="237"/>
      <c r="L24" s="221"/>
      <c r="M24" s="221"/>
      <c r="N24" s="235"/>
      <c r="O24" s="237"/>
      <c r="P24" s="239"/>
      <c r="Q24" s="97"/>
      <c r="R24" s="97"/>
      <c r="S24" s="97"/>
      <c r="T24" s="97"/>
      <c r="U24" s="98" t="str">
        <f t="shared" si="8"/>
        <v xml:space="preserve">  </v>
      </c>
      <c r="V24" s="25" t="str">
        <f t="shared" si="1"/>
        <v/>
      </c>
      <c r="W24" s="95"/>
      <c r="X24" s="95"/>
      <c r="Y24" s="26" t="str">
        <f>IF(AND(W24="Preventivo",X24="Automático"),"50%",IF(AND(W24="Preventivo",X24="Manual"),"40%",IF(AND(W24="Detectivo",X24="Automático"),"40%",IF(AND(W24="Detectivo",X24="Manual"),"30%",IF(AND(W24="Correctivo",X24="Automático"),"35%",IF(AND(W24="Correctivo",X24="Manual"),"25%",""))))))</f>
        <v/>
      </c>
      <c r="Z24" s="95"/>
      <c r="AA24" s="95"/>
      <c r="AB24" s="95"/>
      <c r="AC24" s="27" t="str">
        <f t="shared" si="9"/>
        <v/>
      </c>
      <c r="AD24" s="241"/>
      <c r="AE24" s="26" t="str">
        <f>+AC24</f>
        <v/>
      </c>
      <c r="AF24" s="241"/>
      <c r="AG24" s="28" t="str">
        <f>IFERROR(IF(AND(V18="Impacto",V19="Impacto",V20="Impacto",V21="Impacto",V24="Impacto"),(AG21-(+AG21*Y24)),IF(V24="Impacto",(O18-(+O18*Y24)),IF(V24="Probabilidad",AG21,""))),"")</f>
        <v/>
      </c>
      <c r="AH24" s="223"/>
      <c r="AI24" s="225"/>
      <c r="AJ24" s="29"/>
      <c r="AK24" s="97"/>
      <c r="AL24" s="93"/>
      <c r="AM24" s="97"/>
      <c r="AN24" s="29"/>
      <c r="AO24" s="227"/>
      <c r="AP24" s="230"/>
      <c r="AQ24" s="230"/>
      <c r="AR24" s="231"/>
      <c r="AS24" s="23"/>
      <c r="AT24" s="23"/>
      <c r="AU24" s="23"/>
      <c r="AV24" s="23"/>
      <c r="AW24" s="23"/>
      <c r="AX24" s="23"/>
      <c r="AY24" s="23"/>
      <c r="AZ24" s="23"/>
      <c r="BA24" s="23"/>
      <c r="BB24" s="23"/>
      <c r="BC24" s="23"/>
      <c r="BD24" s="23"/>
      <c r="BE24" s="23"/>
      <c r="BF24" s="23"/>
      <c r="BG24" s="23"/>
      <c r="BH24" s="23"/>
      <c r="BI24" s="23"/>
      <c r="BJ24" s="23"/>
    </row>
    <row r="25" spans="1:62" s="24" customFormat="1" ht="150" hidden="1" customHeight="1" thickBot="1" x14ac:dyDescent="0.3">
      <c r="A25" s="208" t="s">
        <v>84</v>
      </c>
      <c r="B25" s="210"/>
      <c r="C25" s="212" t="s">
        <v>91</v>
      </c>
      <c r="D25" s="214" t="s">
        <v>71</v>
      </c>
      <c r="E25" s="215" t="s">
        <v>137</v>
      </c>
      <c r="F25" s="215" t="s">
        <v>432</v>
      </c>
      <c r="G25" s="232" t="str">
        <f t="shared" ref="G25" si="11">+CONCATENATE(D25," ",E25," ",F25)</f>
        <v>Posibilidad de Afectación Reputacional por las fallas en los sistemas de información y/o equipos del componente C5 institucionales, debido al inadecuado control y verificación de estos , que afectan la disponibilidad de la información del Ejército Nacional.</v>
      </c>
      <c r="H25" s="214" t="s">
        <v>124</v>
      </c>
      <c r="I25" s="226">
        <v>413</v>
      </c>
      <c r="J25" s="235" t="str">
        <f>IF(I25&lt;=0,"",IF(I25&lt;=3,"Muy Baja",IF(I25&lt;=34,"Baja",IF(I25&lt;=600,"Media",IF(I25&lt;=6000,"Alta","Muy Alta")))))</f>
        <v>Media</v>
      </c>
      <c r="K25" s="237">
        <f>IF(J25="","",IF(J25="Muy Baja",0.2,IF(J25="Baja",0.4,IF(J25="Media",0.6,IF(J25="Alta",0.8,IF(J25="Muy Alta",1,))))))</f>
        <v>0.6</v>
      </c>
      <c r="L25" s="221" t="s">
        <v>92</v>
      </c>
      <c r="M25" s="221" t="str">
        <f>IF(NOT(ISERROR(MATCH(L25,'[7]Tabla Impacto'!$B$221:$B$223,0))),'[7]Tabla Impacto'!$F$223,L25)</f>
        <v xml:space="preserve">     El riesgo afecta la imagen de la entidad con algunos usuarios de relevancia frente al logro de los objetivos</v>
      </c>
      <c r="N25" s="235" t="str">
        <f>IF(OR(M25='[7]Tabla Impacto'!$C$11,M25='[7]Tabla Impacto'!$D$11),"Leve",IF(OR(M25='[7]Tabla Impacto'!$C$12,M25='[7]Tabla Impacto'!$D$12),"Menor",IF(OR(M25='[7]Tabla Impacto'!$C$13,M25='[7]Tabla Impacto'!$D$13),"Moderado",IF(OR(M25='[7]Tabla Impacto'!$C$14,M25='[7]Tabla Impacto'!$D$14),"Mayor",IF(OR(M25='[7]Tabla Impacto'!$C$15,M25='[7]Tabla Impacto'!$D$15),"Catastrófico","")))))</f>
        <v>Moderado</v>
      </c>
      <c r="O25" s="237">
        <f>IF(N25="","",IF(N25="Leve",0.2,IF(N25="Menor",0.4,IF(N25="Moderado",0.6,IF(N25="Mayor",0.8,IF(N25="Catastrófico",1,))))))</f>
        <v>0.6</v>
      </c>
      <c r="P25" s="23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Moderado</v>
      </c>
      <c r="Q25" s="97">
        <v>1</v>
      </c>
      <c r="R25" s="93" t="s">
        <v>433</v>
      </c>
      <c r="S25" s="93" t="s">
        <v>434</v>
      </c>
      <c r="T25" s="93" t="s">
        <v>435</v>
      </c>
      <c r="U25" s="98" t="str">
        <f>+CONCATENATE(R25," ",S25," ",T25)</f>
        <v>El Comando de Apoyo Operacional de Comunicaciones y Ciberdefensa (CAOCC) con el apoyo del  Comando de Apoyo de Combate de Inteligencia Militar y Comando de Educación y Doctrina, verifican trimestralmente, en cumplimiento del procedimiento P-JEMPP-CEDE6-325 gestión de incidentes y NTC-ISO27001 del 2022 anexo A 16 gestión de incidentes de seguridad de la información, las vulnerabilidades en las tecnologías del componente C5, con el fin de realizar el tratamiento de incidentes del Ejército Nacional,  en caso de no enviar informe, por parte del CEDE6 se solicitara a las respectivas unidades la justificación del incumplimiento, dejando como evidencia el informe de gestión de incidentes.</v>
      </c>
      <c r="V25" s="25" t="str">
        <f t="shared" si="1"/>
        <v>Probabilidad</v>
      </c>
      <c r="W25" s="18" t="s">
        <v>75</v>
      </c>
      <c r="X25" s="18" t="s">
        <v>76</v>
      </c>
      <c r="Y25" s="26" t="str">
        <f>IF(AND(W25="Preventivo",X25="Automático"),"50%",IF(AND(W25="Preventivo",X25="Manual"),"40%",IF(AND(W25="Detectivo",X25="Automático"),"40%",IF(AND(W25="Detectivo",X25="Manual"),"30%",IF(AND(W25="Correctivo",X25="Automático"),"35%",IF(AND(W25="Correctivo",X25="Manual"),"25%",""))))))</f>
        <v>40%</v>
      </c>
      <c r="Z25" s="94" t="s">
        <v>77</v>
      </c>
      <c r="AA25" s="94" t="s">
        <v>78</v>
      </c>
      <c r="AB25" s="94" t="s">
        <v>79</v>
      </c>
      <c r="AC25" s="27">
        <f>IFERROR(IF(V25="Probabilidad",(K25-(+K25*Y25)),IF(V25="Impacto",K25,"")),"")</f>
        <v>0.36</v>
      </c>
      <c r="AD25" s="241" t="str">
        <f>IFERROR(LOOKUP(LOOKUP(2,1/(AC25:AC31&lt;&gt;""),AC25:AC31),'[7]Opciones Tratamiento'!$I$2:$I$6,'[7]Opciones Tratamiento'!$J$2:$J$6),"")</f>
        <v>Muy Baja</v>
      </c>
      <c r="AE25" s="26">
        <f>+AC25</f>
        <v>0.36</v>
      </c>
      <c r="AF25" s="241" t="str">
        <f>IFERROR(LOOKUP(LOOKUP(2,1/(AG25:AG31&lt;&gt;""),AG25:AG31),'[7]Opciones Tratamiento'!L2:M6),"")</f>
        <v>Moderado</v>
      </c>
      <c r="AG25" s="28">
        <f>IFERROR(IF(V25="Impacto",(O25-(+O25*Y25)),IF(V25="Probabilidad",O25,"")),"")</f>
        <v>0.6</v>
      </c>
      <c r="AH25" s="223"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Moderado</v>
      </c>
      <c r="AI25" s="225"/>
      <c r="AJ25" s="29"/>
      <c r="AK25" s="97">
        <v>1</v>
      </c>
      <c r="AL25" s="93" t="s">
        <v>436</v>
      </c>
      <c r="AM25" s="93" t="s">
        <v>437</v>
      </c>
      <c r="AN25" s="29"/>
      <c r="AO25" s="227" t="s">
        <v>81</v>
      </c>
      <c r="AP25" s="228" t="s">
        <v>438</v>
      </c>
      <c r="AQ25" s="228"/>
      <c r="AR25" s="229"/>
      <c r="AS25" s="23"/>
      <c r="AT25" s="23"/>
      <c r="AU25" s="23"/>
      <c r="AV25" s="23"/>
      <c r="AW25" s="23"/>
      <c r="AX25" s="23"/>
      <c r="AY25" s="23"/>
      <c r="AZ25" s="23"/>
      <c r="BA25" s="23"/>
      <c r="BB25" s="23"/>
      <c r="BC25" s="23"/>
      <c r="BD25" s="23"/>
      <c r="BE25" s="23"/>
      <c r="BF25" s="23"/>
      <c r="BG25" s="23"/>
      <c r="BH25" s="23"/>
      <c r="BI25" s="23"/>
      <c r="BJ25" s="23"/>
    </row>
    <row r="26" spans="1:62" s="24" customFormat="1" ht="150" hidden="1" customHeight="1" thickBot="1" x14ac:dyDescent="0.3">
      <c r="A26" s="208"/>
      <c r="B26" s="210"/>
      <c r="C26" s="213"/>
      <c r="D26" s="215"/>
      <c r="E26" s="215"/>
      <c r="F26" s="215"/>
      <c r="G26" s="232"/>
      <c r="H26" s="215"/>
      <c r="I26" s="227"/>
      <c r="J26" s="235"/>
      <c r="K26" s="237"/>
      <c r="L26" s="221"/>
      <c r="M26" s="221"/>
      <c r="N26" s="235"/>
      <c r="O26" s="237"/>
      <c r="P26" s="239"/>
      <c r="Q26" s="97">
        <v>2</v>
      </c>
      <c r="R26" s="93" t="s">
        <v>439</v>
      </c>
      <c r="S26" s="93" t="s">
        <v>440</v>
      </c>
      <c r="T26" s="93" t="s">
        <v>441</v>
      </c>
      <c r="U26" s="98" t="str">
        <f>+CONCATENATE(R26," ",S26," ",T26)</f>
        <v>El Oficial de Comunicaciones  (o quien haga sus veces) de la División, Comando Funcional, Comando de Apoyo,  valida en el primer trimestre del año, en cumplimiento del procedimiento P-JEMPP-CEDE6-458 y NTC-ISO27001.2022 anexo A.17 "Aspectos de Seguridad de la Información de la Gestión de la Continuidad de Negocio", la elaboración y difusión del Plan de Recuperación Ante Desastres (DRP) con las tecnologías del Componente C5 con el fin de determinar los cursos de acción a desarrollar ante desastres para restablecer servicios tecnológicos, en caso de no enviar plan, por parte del CEDE6 se solicitara a las respectivas unidades la justificación del incumplimiento, dejando como evidencia el Plan de recuperación ante desastres (DRP).</v>
      </c>
      <c r="V26" s="25" t="str">
        <f t="shared" si="1"/>
        <v>Probabilidad</v>
      </c>
      <c r="W26" s="18" t="s">
        <v>75</v>
      </c>
      <c r="X26" s="18" t="s">
        <v>76</v>
      </c>
      <c r="Y26" s="26" t="str">
        <f t="shared" ref="Y26" si="12">IF(AND(W26="Preventivo",X26="Automático"),"50%",IF(AND(W26="Preventivo",X26="Manual"),"40%",IF(AND(W26="Detectivo",X26="Automático"),"40%",IF(AND(W26="Detectivo",X26="Manual"),"30%",IF(AND(W26="Correctivo",X26="Automático"),"35%",IF(AND(W26="Correctivo",X26="Manual"),"25%",""))))))</f>
        <v>40%</v>
      </c>
      <c r="Z26" s="94" t="s">
        <v>77</v>
      </c>
      <c r="AA26" s="94" t="s">
        <v>78</v>
      </c>
      <c r="AB26" s="94" t="s">
        <v>79</v>
      </c>
      <c r="AC26" s="27">
        <f>IFERROR(IF(AND(V25="Probabilidad",V26="Probabilidad"),(AE25-(+AE25*Y26)),IF(V26="Probabilidad",(K25-(+K25*Y26)),IF(V26="Impacto",AE25,""))),"")</f>
        <v>0.216</v>
      </c>
      <c r="AD26" s="241"/>
      <c r="AE26" s="26">
        <f t="shared" ref="AE26" si="13">+AC26</f>
        <v>0.216</v>
      </c>
      <c r="AF26" s="241"/>
      <c r="AG26" s="28">
        <f>IFERROR(IF(AND(V25="Impacto",V26="Impacto"),(AG25-(+AG25*Y26)),IF(V26="Impacto",(O25-(+O25*Y26)),IF(V26="Probabilidad",AG25,""))),"")</f>
        <v>0.6</v>
      </c>
      <c r="AH26" s="223"/>
      <c r="AI26" s="225"/>
      <c r="AJ26" s="29"/>
      <c r="AK26" s="97">
        <v>2</v>
      </c>
      <c r="AL26" s="93" t="s">
        <v>138</v>
      </c>
      <c r="AM26" s="93" t="s">
        <v>139</v>
      </c>
      <c r="AN26" s="29"/>
      <c r="AO26" s="227"/>
      <c r="AP26" s="230"/>
      <c r="AQ26" s="230"/>
      <c r="AR26" s="231"/>
      <c r="AS26" s="23"/>
      <c r="AT26" s="23"/>
      <c r="AU26" s="23"/>
      <c r="AV26" s="23"/>
      <c r="AW26" s="23"/>
      <c r="AX26" s="23"/>
      <c r="AY26" s="23"/>
      <c r="AZ26" s="23"/>
      <c r="BA26" s="23"/>
      <c r="BB26" s="23"/>
      <c r="BC26" s="23"/>
      <c r="BD26" s="23"/>
      <c r="BE26" s="23"/>
      <c r="BF26" s="23"/>
      <c r="BG26" s="23"/>
      <c r="BH26" s="23"/>
      <c r="BI26" s="23"/>
      <c r="BJ26" s="23"/>
    </row>
    <row r="27" spans="1:62" s="24" customFormat="1" ht="150" hidden="1" customHeight="1" thickBot="1" x14ac:dyDescent="0.3">
      <c r="A27" s="208"/>
      <c r="B27" s="210"/>
      <c r="C27" s="213"/>
      <c r="D27" s="215"/>
      <c r="E27" s="215"/>
      <c r="F27" s="215"/>
      <c r="G27" s="232"/>
      <c r="H27" s="215"/>
      <c r="I27" s="227"/>
      <c r="J27" s="235"/>
      <c r="K27" s="237"/>
      <c r="L27" s="221"/>
      <c r="M27" s="221"/>
      <c r="N27" s="235"/>
      <c r="O27" s="237"/>
      <c r="P27" s="239"/>
      <c r="Q27" s="97">
        <v>3</v>
      </c>
      <c r="R27" s="93" t="s">
        <v>442</v>
      </c>
      <c r="S27" s="93" t="s">
        <v>443</v>
      </c>
      <c r="T27" s="93" t="s">
        <v>444</v>
      </c>
      <c r="U27" s="98" t="str">
        <f t="shared" ref="U27:U31" si="14">+CONCATENATE(R27," ",S27," ",T27)</f>
        <v>El Oficial de Comunicaciones (o quien haga sus veces) de la División, Comando Funcional, Comando de Apoyo,  verifica semestralmente, en cumplimiento del procedimiento P-JEMPP-CEDE6-423 "gestión de cambios de infraestructura tecnológica" y NTC-ISO2001:2013 anexo A. 12.1.2 "Gestión de Cambios". el cumplimiento de las actividades diseñadas para los cambios de infraestructura tecnológica, con el fin de llevar un control de los mismo,   en caso de no enviar informe, por parte del CEDE6 se solicitara a las respectivas unidades la justificación del incumplimiento, dejando como evidencia informe de las gestiones de cambios de acuerdo a formatos de solicitud de cambios FO-JEMPP-CEDE6-1673 y la bitácora de control de cambios FO-JEMPP-CEDE6-1674.</v>
      </c>
      <c r="V27" s="25" t="str">
        <f t="shared" si="1"/>
        <v>Probabilidad</v>
      </c>
      <c r="W27" s="18" t="s">
        <v>75</v>
      </c>
      <c r="X27" s="18" t="s">
        <v>76</v>
      </c>
      <c r="Y27" s="26" t="str">
        <f>IF(AND(W27="Preventivo",X27="Automático"),"50%",IF(AND(W27="Preventivo",X27="Manual"),"40%",IF(AND(W27="Detectivo",X27="Automático"),"40%",IF(AND(W27="Detectivo",X27="Manual"),"30%",IF(AND(W27="Correctivo",X27="Automático"),"35%",IF(AND(W27="Correctivo",X27="Manual"),"25%",""))))))</f>
        <v>40%</v>
      </c>
      <c r="Z27" s="94" t="s">
        <v>77</v>
      </c>
      <c r="AA27" s="94" t="s">
        <v>78</v>
      </c>
      <c r="AB27" s="94" t="s">
        <v>79</v>
      </c>
      <c r="AC27" s="27">
        <f t="shared" ref="AC27:AC31" si="15">IFERROR(IF(AND(V26="Probabilidad",V27="Probabilidad"),(AE26-(+AE26*Y27)),IF(V27="Probabilidad",(K26-(+K26*Y27)),IF(V27="Impacto",AE26,""))),"")</f>
        <v>0.12959999999999999</v>
      </c>
      <c r="AD27" s="241"/>
      <c r="AE27" s="26">
        <f>+AC27</f>
        <v>0.12959999999999999</v>
      </c>
      <c r="AF27" s="241"/>
      <c r="AG27" s="28">
        <f>IFERROR(IF(AND(V25="Impacto",V26="Impacto",V27="Impacto"),(AG26-(+AG26*Y27)),IF(V27="Impacto",(O25-(+O25*Y27)),IF(V27="Probabilidad",AG26,""))),"")</f>
        <v>0.6</v>
      </c>
      <c r="AH27" s="223"/>
      <c r="AI27" s="225"/>
      <c r="AJ27" s="29"/>
      <c r="AK27" s="97">
        <v>3</v>
      </c>
      <c r="AL27" s="93" t="s">
        <v>445</v>
      </c>
      <c r="AM27" s="93" t="s">
        <v>446</v>
      </c>
      <c r="AN27" s="29"/>
      <c r="AO27" s="227"/>
      <c r="AP27" s="230"/>
      <c r="AQ27" s="230"/>
      <c r="AR27" s="231"/>
      <c r="AS27" s="23"/>
      <c r="AT27" s="23"/>
      <c r="AU27" s="23"/>
      <c r="AV27" s="23"/>
      <c r="AW27" s="23"/>
      <c r="AX27" s="23"/>
      <c r="AY27" s="23"/>
      <c r="AZ27" s="23"/>
      <c r="BA27" s="23"/>
      <c r="BB27" s="23"/>
      <c r="BC27" s="23"/>
      <c r="BD27" s="23"/>
      <c r="BE27" s="23"/>
      <c r="BF27" s="23"/>
      <c r="BG27" s="23"/>
      <c r="BH27" s="23"/>
      <c r="BI27" s="23"/>
      <c r="BJ27" s="23"/>
    </row>
    <row r="28" spans="1:62" s="24" customFormat="1" ht="150" hidden="1" customHeight="1" thickBot="1" x14ac:dyDescent="0.3">
      <c r="A28" s="208"/>
      <c r="B28" s="210"/>
      <c r="C28" s="213"/>
      <c r="D28" s="215"/>
      <c r="E28" s="215"/>
      <c r="F28" s="215"/>
      <c r="G28" s="232"/>
      <c r="H28" s="215"/>
      <c r="I28" s="227"/>
      <c r="J28" s="235"/>
      <c r="K28" s="237"/>
      <c r="L28" s="221"/>
      <c r="M28" s="221"/>
      <c r="N28" s="235"/>
      <c r="O28" s="237"/>
      <c r="P28" s="239"/>
      <c r="Q28" s="97">
        <v>4</v>
      </c>
      <c r="R28" s="93" t="s">
        <v>447</v>
      </c>
      <c r="S28" s="93" t="s">
        <v>448</v>
      </c>
      <c r="T28" s="93" t="s">
        <v>449</v>
      </c>
      <c r="U28" s="98" t="str">
        <f t="shared" si="14"/>
        <v>El Oficial de Comunicaciones (o quien haga sus veces) de la División, Brigada, Batallón, Fuerza de Despliegue Rápido, Comando Funcional, Comando de Apoyo, valida en el primer trimestre del año, de acuerdo a la Directiva Permanente 00199 del 2017 Comunicaciones en el Ejercicio del Mando Tipo Misión Anexo B inciso IV Literal H, I &amp; J y el procedimiento P-JEMPP-CEDE6-305 Gestión de sistemas de comunicaciones para garantizar Comando y Control, la elaboración y difusión del plan de mantenimiento del Componente C5 de primer nivel en las unidades, con el fin de garantizar el mantenimiento de los elementos y evitar el fallo en as redes de comunicaciones de las unidades,  en caso de no enviar plan, por parte del CEDE6 se solicitara a las respectivas unidades la justificación del incumplimiento, dejando como soporte documental el plan anual de mantenimiento.</v>
      </c>
      <c r="V28" s="25" t="str">
        <f t="shared" si="1"/>
        <v>Probabilidad</v>
      </c>
      <c r="W28" s="18" t="s">
        <v>75</v>
      </c>
      <c r="X28" s="18" t="s">
        <v>76</v>
      </c>
      <c r="Y28" s="26" t="str">
        <f t="shared" ref="Y28" si="16">IF(AND(W28="Preventivo",X28="Automático"),"50%",IF(AND(W28="Preventivo",X28="Manual"),"40%",IF(AND(W28="Detectivo",X28="Automático"),"40%",IF(AND(W28="Detectivo",X28="Manual"),"30%",IF(AND(W28="Correctivo",X28="Automático"),"35%",IF(AND(W28="Correctivo",X28="Manual"),"25%",""))))))</f>
        <v>40%</v>
      </c>
      <c r="Z28" s="94" t="s">
        <v>77</v>
      </c>
      <c r="AA28" s="94" t="s">
        <v>78</v>
      </c>
      <c r="AB28" s="94" t="s">
        <v>79</v>
      </c>
      <c r="AC28" s="27">
        <f t="shared" si="15"/>
        <v>7.7759999999999996E-2</v>
      </c>
      <c r="AD28" s="241"/>
      <c r="AE28" s="26">
        <f t="shared" ref="AE28" si="17">+AC28</f>
        <v>7.7759999999999996E-2</v>
      </c>
      <c r="AF28" s="241"/>
      <c r="AG28" s="28">
        <f>IFERROR(IF(AND(V25="Impacto",V26="Impacto",V27="Impacto",V28="Impacto"),(AG27-(+AG27*Y28)),IF(V28="Impacto",(O25-(+O25*Y28)),IF(V28="Probabilidad",AG27,""))),"")</f>
        <v>0.6</v>
      </c>
      <c r="AH28" s="223"/>
      <c r="AI28" s="225"/>
      <c r="AJ28" s="29"/>
      <c r="AK28" s="97">
        <v>4</v>
      </c>
      <c r="AL28" s="93" t="s">
        <v>450</v>
      </c>
      <c r="AM28" s="93" t="s">
        <v>123</v>
      </c>
      <c r="AN28" s="29"/>
      <c r="AO28" s="227"/>
      <c r="AP28" s="230"/>
      <c r="AQ28" s="230"/>
      <c r="AR28" s="231"/>
      <c r="AS28" s="23"/>
      <c r="AT28" s="23"/>
      <c r="AU28" s="23"/>
      <c r="AV28" s="23"/>
      <c r="AW28" s="23"/>
      <c r="AX28" s="23"/>
      <c r="AY28" s="23"/>
      <c r="AZ28" s="23"/>
      <c r="BA28" s="23"/>
      <c r="BB28" s="23"/>
      <c r="BC28" s="23"/>
      <c r="BD28" s="23"/>
      <c r="BE28" s="23"/>
      <c r="BF28" s="23"/>
      <c r="BG28" s="23"/>
      <c r="BH28" s="23"/>
      <c r="BI28" s="23"/>
      <c r="BJ28" s="23"/>
    </row>
    <row r="29" spans="1:62" s="24" customFormat="1" ht="150" hidden="1" customHeight="1" thickBot="1" x14ac:dyDescent="0.3">
      <c r="A29" s="208"/>
      <c r="B29" s="210"/>
      <c r="C29" s="213"/>
      <c r="D29" s="215"/>
      <c r="E29" s="215"/>
      <c r="F29" s="215"/>
      <c r="G29" s="232"/>
      <c r="H29" s="215"/>
      <c r="I29" s="227"/>
      <c r="J29" s="235"/>
      <c r="K29" s="237"/>
      <c r="L29" s="221"/>
      <c r="M29" s="221"/>
      <c r="N29" s="235"/>
      <c r="O29" s="237"/>
      <c r="P29" s="239"/>
      <c r="Q29" s="97">
        <v>5</v>
      </c>
      <c r="R29" s="93" t="s">
        <v>451</v>
      </c>
      <c r="S29" s="93" t="s">
        <v>452</v>
      </c>
      <c r="T29" s="93" t="s">
        <v>453</v>
      </c>
      <c r="U29" s="98" t="str">
        <f t="shared" si="14"/>
        <v>El Oficial de Comunicaciones de la División, Brigada, Fuerza de Despliegue Rápido, Batallón, Comando de Apoyo Operacional de Comunicaciones y Ciberdefensa (CAOCC),  valida en el primer trimestre del año en cumplimiento de la Directiva Permanente 00199 del 2017 Comunicaciones en el Ejercicio del Mando Tipo Misión Anexo B inciso V literal H, 1&amp;J, así como del procedimientos P-JEMPP-CEDE6-305 Gestión de sistemas de comunicaciones para garantizar Comando y Control, la elaboración y difusión, del plan anual de revistas a las repetidoras y centros de mando tipo Misión, para garantizar los mantenimientos de los elementos y evitar la obsolescencia de los mismos, en caso de no enviar plan, por parte del CEDE6 se solicitara a las respectivas unidades la justificación del incumplimiento,  dejando como evidencia plan anual de revistas a las repetidoras y centros de Mando Tipo Misión.</v>
      </c>
      <c r="V29" s="25" t="str">
        <f t="shared" si="1"/>
        <v>Probabilidad</v>
      </c>
      <c r="W29" s="18" t="s">
        <v>75</v>
      </c>
      <c r="X29" s="18" t="s">
        <v>76</v>
      </c>
      <c r="Y29" s="26" t="str">
        <f>IF(AND(W29="Preventivo",X29="Automático"),"50%",IF(AND(W29="Preventivo",X29="Manual"),"40%",IF(AND(W29="Detectivo",X29="Automático"),"40%",IF(AND(W29="Detectivo",X29="Manual"),"30%",IF(AND(W29="Correctivo",X29="Automático"),"35%",IF(AND(W29="Correctivo",X29="Manual"),"25%",""))))))</f>
        <v>40%</v>
      </c>
      <c r="Z29" s="94" t="s">
        <v>77</v>
      </c>
      <c r="AA29" s="94" t="s">
        <v>78</v>
      </c>
      <c r="AB29" s="94" t="s">
        <v>79</v>
      </c>
      <c r="AC29" s="27">
        <f t="shared" si="15"/>
        <v>4.6655999999999996E-2</v>
      </c>
      <c r="AD29" s="241"/>
      <c r="AE29" s="26">
        <f>+AC29</f>
        <v>4.6655999999999996E-2</v>
      </c>
      <c r="AF29" s="241"/>
      <c r="AG29" s="28">
        <f>IFERROR(IF(AND(V23="Impacto",V24="Impacto",V25="Impacto",V26="Impacto",V29="Impacto"),(AG26-(+AG26*Y29)),IF(V29="Impacto",(O23-(+O23*Y29)),IF(V29="Probabilidad",AG26,""))),"")</f>
        <v>0.6</v>
      </c>
      <c r="AH29" s="223"/>
      <c r="AI29" s="225"/>
      <c r="AJ29" s="29"/>
      <c r="AK29" s="97"/>
      <c r="AL29" s="93"/>
      <c r="AM29" s="97"/>
      <c r="AN29" s="29"/>
      <c r="AO29" s="227"/>
      <c r="AP29" s="230"/>
      <c r="AQ29" s="230"/>
      <c r="AR29" s="231"/>
      <c r="AS29" s="23"/>
      <c r="AT29" s="23"/>
      <c r="AU29" s="23"/>
      <c r="AV29" s="23"/>
      <c r="AW29" s="23"/>
      <c r="AX29" s="23"/>
      <c r="AY29" s="23"/>
      <c r="AZ29" s="23"/>
      <c r="BA29" s="23"/>
      <c r="BB29" s="23"/>
      <c r="BC29" s="23"/>
      <c r="BD29" s="23"/>
      <c r="BE29" s="23"/>
      <c r="BF29" s="23"/>
      <c r="BG29" s="23"/>
      <c r="BH29" s="23"/>
      <c r="BI29" s="23"/>
      <c r="BJ29" s="23"/>
    </row>
    <row r="30" spans="1:62" s="24" customFormat="1" ht="150" hidden="1" customHeight="1" x14ac:dyDescent="0.25">
      <c r="A30" s="208"/>
      <c r="B30" s="210"/>
      <c r="C30" s="213"/>
      <c r="D30" s="215"/>
      <c r="E30" s="215"/>
      <c r="F30" s="215"/>
      <c r="G30" s="232"/>
      <c r="H30" s="215"/>
      <c r="I30" s="227"/>
      <c r="J30" s="235"/>
      <c r="K30" s="237"/>
      <c r="L30" s="221"/>
      <c r="M30" s="221"/>
      <c r="N30" s="235"/>
      <c r="O30" s="237"/>
      <c r="P30" s="239"/>
      <c r="Q30" s="97">
        <v>6</v>
      </c>
      <c r="R30" s="93" t="s">
        <v>454</v>
      </c>
      <c r="S30" s="93" t="s">
        <v>455</v>
      </c>
      <c r="T30" s="93" t="s">
        <v>456</v>
      </c>
      <c r="U30" s="98" t="str">
        <f t="shared" si="14"/>
        <v>El Oficial de Comunicaciones de la División, Brigada, Batallón. Fuerza de Despliegue Rápido, Comando de Apoyo Operacional de Comunicaciones y Ciberdefensa (CAOCC)  Verifica trimestralmente  en cumplimiento a la Directiva Permanente 00199 del 2017 comunicaciones en el Ejercicio del Mando Tipo Misión Anexo B inciso M literal H, I &amp; J, del procedimiento P-JEMPP-CEDE6-305 Gestión de sistemas de comunicaciones para garantizar Comando y Control, las pruebas de conectividad  con forme al formato FO-JEMPP-CEDE6-1036, con el fin de determinar el estado de funcionamiento de los equipos de comunicaciones,   en caso de no enviar informe, por parte del CEDE6 se solicitara a las respectivas unidades la justificación del incumplimiento, dejando como evidencia el formato FO-JEMPP-CEDE6-1036 diligenciado y firmado.</v>
      </c>
      <c r="V30" s="25" t="str">
        <f t="shared" si="1"/>
        <v>Probabilidad</v>
      </c>
      <c r="W30" s="18" t="s">
        <v>75</v>
      </c>
      <c r="X30" s="18" t="s">
        <v>76</v>
      </c>
      <c r="Y30" s="26" t="str">
        <f>IF(AND(W30="Preventivo",X30="Automático"),"50%",IF(AND(W30="Preventivo",X30="Manual"),"40%",IF(AND(W30="Detectivo",X30="Automático"),"40%",IF(AND(W30="Detectivo",X30="Manual"),"30%",IF(AND(W30="Correctivo",X30="Automático"),"35%",IF(AND(W30="Correctivo",X30="Manual"),"25%",""))))))</f>
        <v>40%</v>
      </c>
      <c r="Z30" s="94" t="s">
        <v>77</v>
      </c>
      <c r="AA30" s="94" t="s">
        <v>78</v>
      </c>
      <c r="AB30" s="94" t="s">
        <v>79</v>
      </c>
      <c r="AC30" s="27">
        <f t="shared" si="15"/>
        <v>2.7993599999999997E-2</v>
      </c>
      <c r="AD30" s="241"/>
      <c r="AE30" s="26">
        <f>+AC30</f>
        <v>2.7993599999999997E-2</v>
      </c>
      <c r="AF30" s="241"/>
      <c r="AG30" s="28">
        <f>IFERROR(IF(AND(V24="Impacto",V25="Impacto",V26="Impacto",V27="Impacto",V30="Impacto"),(AG27-(+AG27*Y30)),IF(V30="Impacto",(O24-(+O24*Y30)),IF(V30="Probabilidad",AG27,""))),"")</f>
        <v>0.6</v>
      </c>
      <c r="AH30" s="223"/>
      <c r="AI30" s="225"/>
      <c r="AJ30" s="29"/>
      <c r="AK30" s="97"/>
      <c r="AL30" s="93"/>
      <c r="AM30" s="97"/>
      <c r="AN30" s="29"/>
      <c r="AO30" s="227"/>
      <c r="AP30" s="230"/>
      <c r="AQ30" s="230"/>
      <c r="AR30" s="231"/>
      <c r="AS30" s="23"/>
      <c r="AT30" s="23"/>
      <c r="AU30" s="23"/>
      <c r="AV30" s="23"/>
      <c r="AW30" s="23"/>
      <c r="AX30" s="23"/>
      <c r="AY30" s="23"/>
      <c r="AZ30" s="23"/>
      <c r="BA30" s="23"/>
      <c r="BB30" s="23"/>
      <c r="BC30" s="23"/>
      <c r="BD30" s="23"/>
      <c r="BE30" s="23"/>
      <c r="BF30" s="23"/>
      <c r="BG30" s="23"/>
      <c r="BH30" s="23"/>
      <c r="BI30" s="23"/>
      <c r="BJ30" s="23"/>
    </row>
    <row r="31" spans="1:62" s="24" customFormat="1" ht="150" hidden="1" customHeight="1" thickBot="1" x14ac:dyDescent="0.3">
      <c r="A31" s="208"/>
      <c r="B31" s="210"/>
      <c r="C31" s="213"/>
      <c r="D31" s="215"/>
      <c r="E31" s="215"/>
      <c r="F31" s="215"/>
      <c r="G31" s="232"/>
      <c r="H31" s="215"/>
      <c r="I31" s="227"/>
      <c r="J31" s="235"/>
      <c r="K31" s="237"/>
      <c r="L31" s="221"/>
      <c r="M31" s="221"/>
      <c r="N31" s="235"/>
      <c r="O31" s="237"/>
      <c r="P31" s="239"/>
      <c r="Q31" s="97"/>
      <c r="R31" s="97"/>
      <c r="S31" s="97"/>
      <c r="T31" s="97"/>
      <c r="U31" s="98" t="str">
        <f t="shared" si="14"/>
        <v xml:space="preserve">  </v>
      </c>
      <c r="V31" s="25" t="str">
        <f t="shared" si="1"/>
        <v/>
      </c>
      <c r="W31" s="95"/>
      <c r="X31" s="95"/>
      <c r="Y31" s="26" t="str">
        <f>IF(AND(W31="Preventivo",X31="Automático"),"50%",IF(AND(W31="Preventivo",X31="Manual"),"40%",IF(AND(W31="Detectivo",X31="Automático"),"40%",IF(AND(W31="Detectivo",X31="Manual"),"30%",IF(AND(W31="Correctivo",X31="Automático"),"35%",IF(AND(W31="Correctivo",X31="Manual"),"25%",""))))))</f>
        <v/>
      </c>
      <c r="Z31" s="95"/>
      <c r="AA31" s="95"/>
      <c r="AB31" s="95"/>
      <c r="AC31" s="27" t="str">
        <f t="shared" si="15"/>
        <v/>
      </c>
      <c r="AD31" s="241"/>
      <c r="AE31" s="26" t="str">
        <f>+AC31</f>
        <v/>
      </c>
      <c r="AF31" s="241"/>
      <c r="AG31" s="28" t="str">
        <f>IFERROR(IF(AND(V25="Impacto",V26="Impacto",V27="Impacto",V28="Impacto",V31="Impacto"),(AG28-(+AG28*Y31)),IF(V31="Impacto",(O25-(+O25*Y31)),IF(V31="Probabilidad",AG28,""))),"")</f>
        <v/>
      </c>
      <c r="AH31" s="223"/>
      <c r="AI31" s="225"/>
      <c r="AJ31" s="29"/>
      <c r="AK31" s="97"/>
      <c r="AL31" s="93"/>
      <c r="AM31" s="97"/>
      <c r="AN31" s="29"/>
      <c r="AO31" s="227"/>
      <c r="AP31" s="230"/>
      <c r="AQ31" s="230"/>
      <c r="AR31" s="231"/>
      <c r="AS31" s="23"/>
      <c r="AT31" s="23"/>
      <c r="AU31" s="23"/>
      <c r="AV31" s="23"/>
      <c r="AW31" s="23"/>
      <c r="AX31" s="23"/>
      <c r="AY31" s="23"/>
      <c r="AZ31" s="23"/>
      <c r="BA31" s="23"/>
      <c r="BB31" s="23"/>
      <c r="BC31" s="23"/>
      <c r="BD31" s="23"/>
      <c r="BE31" s="23"/>
      <c r="BF31" s="23"/>
      <c r="BG31" s="23"/>
      <c r="BH31" s="23"/>
      <c r="BI31" s="23"/>
      <c r="BJ31" s="23"/>
    </row>
    <row r="32" spans="1:62" s="24" customFormat="1" ht="179.25" customHeight="1" thickBot="1" x14ac:dyDescent="0.3">
      <c r="A32" s="208" t="s">
        <v>85</v>
      </c>
      <c r="B32" s="210"/>
      <c r="C32" s="212" t="s">
        <v>91</v>
      </c>
      <c r="D32" s="214" t="s">
        <v>71</v>
      </c>
      <c r="E32" s="215" t="s">
        <v>110</v>
      </c>
      <c r="F32" s="215" t="s">
        <v>140</v>
      </c>
      <c r="G32" s="232" t="str">
        <f t="shared" ref="G32" si="18">+CONCATENATE(D32," ",E32," ",F32)</f>
        <v>Posibilidad de Afectación Reputacional por la desactualización de la normatividad de los procesos, procedimientos, formatos y/o directivas, debido al inadecuado seguimiento de los lineamientos emitidos por el Ejército Nacional.</v>
      </c>
      <c r="H32" s="215" t="s">
        <v>73</v>
      </c>
      <c r="I32" s="226">
        <v>65</v>
      </c>
      <c r="J32" s="235" t="str">
        <f>IF(I32&lt;=0,"",IF(I32&lt;=3,"Muy Baja",IF(I32&lt;=34,"Baja",IF(I32&lt;=600,"Media",IF(I32&lt;=6000,"Alta","Muy Alta")))))</f>
        <v>Media</v>
      </c>
      <c r="K32" s="237">
        <f>IF(J32="","",IF(J32="Muy Baja",0.2,IF(J32="Baja",0.4,IF(J32="Media",0.6,IF(J32="Alta",0.8,IF(J32="Muy Alta",1,))))))</f>
        <v>0.6</v>
      </c>
      <c r="L32" s="221" t="s">
        <v>930</v>
      </c>
      <c r="M32" s="221" t="str">
        <f>IF(NOT(ISERROR(MATCH(L32,'[7]Tabla Impacto'!$B$221:$B$223,0))),'[7]Tabla Impacto'!$F$223,L32)</f>
        <v xml:space="preserve">     El riesgo afecta la imagen de la entidad internamente, de conocimiento general, nivel interno, de junta directiva y accionistas y/o de provedores</v>
      </c>
      <c r="N32" s="235" t="str">
        <f>IF(OR(M32='[7]Tabla Impacto'!$C$11,M32='[7]Tabla Impacto'!$D$11),"Leve",IF(OR(M32='[7]Tabla Impacto'!$C$12,M32='[7]Tabla Impacto'!$D$12),"Menor",IF(OR(M32='[7]Tabla Impacto'!$C$13,M32='[7]Tabla Impacto'!$D$13),"Moderado",IF(OR(M32='[7]Tabla Impacto'!$C$14,M32='[7]Tabla Impacto'!$D$14),"Mayor",IF(OR(M32='[7]Tabla Impacto'!$C$15,M32='[7]Tabla Impacto'!$D$15),"Catastrófico","")))))</f>
        <v>Menor</v>
      </c>
      <c r="O32" s="237">
        <f>IF(N32="","",IF(N32="Leve",0.2,IF(N32="Menor",0.4,IF(N32="Moderado",0.6,IF(N32="Mayor",0.8,IF(N32="Catastrófico",1,))))))</f>
        <v>0.4</v>
      </c>
      <c r="P32" s="23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Moderado</v>
      </c>
      <c r="Q32" s="97">
        <v>1</v>
      </c>
      <c r="R32" s="93" t="s">
        <v>457</v>
      </c>
      <c r="S32" s="93" t="s">
        <v>458</v>
      </c>
      <c r="T32" s="93" t="s">
        <v>459</v>
      </c>
      <c r="U32" s="98" t="str">
        <f>+CONCATENATE(R32," ",S32," ",T32)</f>
        <v>El Director de la Dirección de Prospectiva e Innovación C5 (DIPIC),  verifica cada vez que se requiera, ,de acuerdo a procedimiento P-JEMPP-CEDE6-306 Prospectiva e Innovación C5, la actualización de las directivas del Proceso de "Gestión de tecnologías y sistemas de información C5" con el fin de garantizar el correcto cumplimiento de los lineamientos del componente C5,   en caso de no realizar ninguna actualización, por parte del CEDE6 se realizara un informe del estado actual de las directivas, o  dejando como evidencia la Directiva actualizada con su respectiva difusión a las unidades del Ejército Nacional.</v>
      </c>
      <c r="V32" s="25" t="str">
        <f t="shared" si="1"/>
        <v>Probabilidad</v>
      </c>
      <c r="W32" s="18" t="s">
        <v>75</v>
      </c>
      <c r="X32" s="18" t="s">
        <v>76</v>
      </c>
      <c r="Y32" s="26" t="str">
        <f>IF(AND(W32="Preventivo",X32="Automático"),"50%",IF(AND(W32="Preventivo",X32="Manual"),"40%",IF(AND(W32="Detectivo",X32="Automático"),"40%",IF(AND(W32="Detectivo",X32="Manual"),"30%",IF(AND(W32="Correctivo",X32="Automático"),"35%",IF(AND(W32="Correctivo",X32="Manual"),"25%",""))))))</f>
        <v>40%</v>
      </c>
      <c r="Z32" s="94" t="s">
        <v>77</v>
      </c>
      <c r="AA32" s="94" t="s">
        <v>78</v>
      </c>
      <c r="AB32" s="94" t="s">
        <v>79</v>
      </c>
      <c r="AC32" s="27">
        <f>IFERROR(IF(V32="Probabilidad",(K32-(+K32*Y32)),IF(V32="Impacto",K32,"")),"")</f>
        <v>0.36</v>
      </c>
      <c r="AD32" s="241" t="str">
        <f>IFERROR(LOOKUP(LOOKUP(2,1/(AC32:AC38&lt;&gt;""),AC32:AC38),'[7]Opciones Tratamiento'!$I$2:$I$6,'[7]Opciones Tratamiento'!$J$2:$J$6),"")</f>
        <v>Muy Baja</v>
      </c>
      <c r="AE32" s="26">
        <f>+AC32</f>
        <v>0.36</v>
      </c>
      <c r="AF32" s="241" t="str">
        <f>IFERROR(LOOKUP(LOOKUP(2,1/(AG32:AG38&lt;&gt;""),AG32:AG38),'[7]Opciones Tratamiento'!L2:M6),"")</f>
        <v>Menor</v>
      </c>
      <c r="AG32" s="28">
        <f>IFERROR(IF(V32="Impacto",(O32-(+O32*Y32)),IF(V32="Probabilidad",O32,"")),"")</f>
        <v>0.4</v>
      </c>
      <c r="AH32" s="223"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Bajo</v>
      </c>
      <c r="AI32" s="225"/>
      <c r="AJ32" s="29"/>
      <c r="AK32" s="97">
        <v>1</v>
      </c>
      <c r="AL32" s="93" t="s">
        <v>141</v>
      </c>
      <c r="AM32" s="93" t="s">
        <v>142</v>
      </c>
      <c r="AN32" s="29"/>
      <c r="AO32" s="227" t="s">
        <v>81</v>
      </c>
      <c r="AP32" s="228" t="s">
        <v>420</v>
      </c>
      <c r="AQ32" s="228"/>
      <c r="AR32" s="229"/>
      <c r="AS32" s="23"/>
      <c r="AT32" s="23"/>
      <c r="AU32" s="23"/>
      <c r="AV32" s="23"/>
      <c r="AW32" s="23"/>
      <c r="AX32" s="23"/>
      <c r="AY32" s="23"/>
      <c r="AZ32" s="23"/>
      <c r="BA32" s="23"/>
      <c r="BB32" s="23"/>
      <c r="BC32" s="23"/>
      <c r="BD32" s="23"/>
      <c r="BE32" s="23"/>
      <c r="BF32" s="23"/>
      <c r="BG32" s="23"/>
      <c r="BH32" s="23"/>
      <c r="BI32" s="23"/>
      <c r="BJ32" s="23"/>
    </row>
    <row r="33" spans="1:62" s="24" customFormat="1" ht="240.75" customHeight="1" thickBot="1" x14ac:dyDescent="0.3">
      <c r="A33" s="208"/>
      <c r="B33" s="210"/>
      <c r="C33" s="213"/>
      <c r="D33" s="215"/>
      <c r="E33" s="215"/>
      <c r="F33" s="215"/>
      <c r="G33" s="232"/>
      <c r="H33" s="215"/>
      <c r="I33" s="227"/>
      <c r="J33" s="235"/>
      <c r="K33" s="237"/>
      <c r="L33" s="221"/>
      <c r="M33" s="221"/>
      <c r="N33" s="235"/>
      <c r="O33" s="237"/>
      <c r="P33" s="239"/>
      <c r="Q33" s="97">
        <v>2</v>
      </c>
      <c r="R33" s="93" t="s">
        <v>457</v>
      </c>
      <c r="S33" s="93" t="s">
        <v>460</v>
      </c>
      <c r="T33" s="93" t="s">
        <v>976</v>
      </c>
      <c r="U33" s="98" t="str">
        <f>+CONCATENATE(R33," ",S33," ",T33)</f>
        <v>El Director de la Dirección de Prospectiva e Innovación C5 (DIPIC),  Valida mensualmente  en cumplimiento del procedimiento P-JEMPP-CEDE6-306 Prospectiva e Innovación C5, la difusión de la normatividad y lineamientos vigentes del componente C5,  con el fin de darla a conocer a las unidades del Ejército,  en caso de no realizar difusión, por parte del CEDE6 se realizara informe del incumplimiento, dejando como evidencia circular, boletín informativo, lineamiento, etc.. dirigido a las unidades del Ejército Nacional.</v>
      </c>
      <c r="V33" s="25" t="str">
        <f t="shared" si="1"/>
        <v>Probabilidad</v>
      </c>
      <c r="W33" s="18" t="s">
        <v>75</v>
      </c>
      <c r="X33" s="18" t="s">
        <v>76</v>
      </c>
      <c r="Y33" s="26" t="str">
        <f t="shared" ref="Y33" si="19">IF(AND(W33="Preventivo",X33="Automático"),"50%",IF(AND(W33="Preventivo",X33="Manual"),"40%",IF(AND(W33="Detectivo",X33="Automático"),"40%",IF(AND(W33="Detectivo",X33="Manual"),"30%",IF(AND(W33="Correctivo",X33="Automático"),"35%",IF(AND(W33="Correctivo",X33="Manual"),"25%",""))))))</f>
        <v>40%</v>
      </c>
      <c r="Z33" s="94" t="s">
        <v>77</v>
      </c>
      <c r="AA33" s="94" t="s">
        <v>78</v>
      </c>
      <c r="AB33" s="94" t="s">
        <v>79</v>
      </c>
      <c r="AC33" s="27">
        <f>IFERROR(IF(AND(V32="Probabilidad",V33="Probabilidad"),(AE32-(+AE32*Y33)),IF(V33="Probabilidad",(K32-(+K32*Y33)),IF(V33="Impacto",AE32,""))),"")</f>
        <v>0.216</v>
      </c>
      <c r="AD33" s="241"/>
      <c r="AE33" s="26">
        <f t="shared" ref="AE33" si="20">+AC33</f>
        <v>0.216</v>
      </c>
      <c r="AF33" s="241"/>
      <c r="AG33" s="28">
        <f>IFERROR(IF(AND(V32="Impacto",V33="Impacto"),(AG32-(+AG32*Y33)),IF(V33="Impacto",(O32-(+O32*Y33)),IF(V33="Probabilidad",AG32,""))),"")</f>
        <v>0.4</v>
      </c>
      <c r="AH33" s="223"/>
      <c r="AI33" s="225"/>
      <c r="AJ33" s="29"/>
      <c r="AK33" s="97">
        <v>2</v>
      </c>
      <c r="AL33" s="93" t="s">
        <v>143</v>
      </c>
      <c r="AM33" s="93" t="s">
        <v>937</v>
      </c>
      <c r="AN33" s="29"/>
      <c r="AO33" s="227"/>
      <c r="AP33" s="230"/>
      <c r="AQ33" s="230"/>
      <c r="AR33" s="231"/>
      <c r="AS33" s="23"/>
      <c r="AT33" s="23"/>
      <c r="AU33" s="23"/>
      <c r="AV33" s="23"/>
      <c r="AW33" s="23"/>
      <c r="AX33" s="23"/>
      <c r="AY33" s="23"/>
      <c r="AZ33" s="23"/>
      <c r="BA33" s="23"/>
      <c r="BB33" s="23"/>
      <c r="BC33" s="23"/>
      <c r="BD33" s="23"/>
      <c r="BE33" s="23"/>
      <c r="BF33" s="23"/>
      <c r="BG33" s="23"/>
      <c r="BH33" s="23"/>
      <c r="BI33" s="23"/>
      <c r="BJ33" s="23"/>
    </row>
    <row r="34" spans="1:62" s="24" customFormat="1" ht="159.75" customHeight="1" x14ac:dyDescent="0.25">
      <c r="A34" s="208"/>
      <c r="B34" s="210"/>
      <c r="C34" s="213"/>
      <c r="D34" s="215"/>
      <c r="E34" s="215"/>
      <c r="F34" s="215"/>
      <c r="G34" s="232"/>
      <c r="H34" s="215"/>
      <c r="I34" s="227"/>
      <c r="J34" s="235"/>
      <c r="K34" s="237"/>
      <c r="L34" s="221"/>
      <c r="M34" s="221"/>
      <c r="N34" s="235"/>
      <c r="O34" s="237"/>
      <c r="P34" s="239"/>
      <c r="Q34" s="97">
        <v>3</v>
      </c>
      <c r="R34" s="93" t="s">
        <v>461</v>
      </c>
      <c r="S34" s="93" t="s">
        <v>462</v>
      </c>
      <c r="T34" s="93" t="s">
        <v>463</v>
      </c>
      <c r="U34" s="98" t="str">
        <f t="shared" ref="U34:U38" si="21">+CONCATENATE(R34," ",S34," ",T34)</f>
        <v>El Director DIPIC, Director DIPOC,  Director DIPCO, CDTE CAOCC, DIRECTOR CEDE2, CDTE CAIMI, CDTE CACIM,  Verifican semestralmente  en cumplimiento al  Proceso de "Gestión de Tecnologías y Sistemas de Información C5", los procedimientos del Proceso de Gestión de Tecnologías y Sistemas de Información C5, con el fin que se encuentren actualizados,   en caso de no realizar actualización, por parte de las unidades se realizara informe justificando la no actualización, dejando como evidencia, el procedimiento actualizado, y/o informe del estado de los procedimientos.</v>
      </c>
      <c r="V34" s="25" t="str">
        <f t="shared" si="1"/>
        <v>Probabilidad</v>
      </c>
      <c r="W34" s="18" t="s">
        <v>75</v>
      </c>
      <c r="X34" s="18" t="s">
        <v>76</v>
      </c>
      <c r="Y34" s="26" t="str">
        <f>IF(AND(W34="Preventivo",X34="Automático"),"50%",IF(AND(W34="Preventivo",X34="Manual"),"40%",IF(AND(W34="Detectivo",X34="Automático"),"40%",IF(AND(W34="Detectivo",X34="Manual"),"30%",IF(AND(W34="Correctivo",X34="Automático"),"35%",IF(AND(W34="Correctivo",X34="Manual"),"25%",""))))))</f>
        <v>40%</v>
      </c>
      <c r="Z34" s="94" t="s">
        <v>77</v>
      </c>
      <c r="AA34" s="94" t="s">
        <v>78</v>
      </c>
      <c r="AB34" s="94" t="s">
        <v>79</v>
      </c>
      <c r="AC34" s="27">
        <f t="shared" ref="AC34:AC38" si="22">IFERROR(IF(AND(V33="Probabilidad",V34="Probabilidad"),(AE33-(+AE33*Y34)),IF(V34="Probabilidad",(K33-(+K33*Y34)),IF(V34="Impacto",AE33,""))),"")</f>
        <v>0.12959999999999999</v>
      </c>
      <c r="AD34" s="241"/>
      <c r="AE34" s="26">
        <f>+AC34</f>
        <v>0.12959999999999999</v>
      </c>
      <c r="AF34" s="241"/>
      <c r="AG34" s="28">
        <f>IFERROR(IF(AND(V32="Impacto",V33="Impacto",V34="Impacto"),(AG33-(+AG33*Y34)),IF(V34="Impacto",(O32-(+O32*Y34)),IF(V34="Probabilidad",AG33,""))),"")</f>
        <v>0.4</v>
      </c>
      <c r="AH34" s="223"/>
      <c r="AI34" s="225"/>
      <c r="AJ34" s="29"/>
      <c r="AK34" s="97">
        <v>3</v>
      </c>
      <c r="AL34" s="93" t="s">
        <v>125</v>
      </c>
      <c r="AM34" s="93" t="s">
        <v>126</v>
      </c>
      <c r="AN34" s="29"/>
      <c r="AO34" s="227"/>
      <c r="AP34" s="230"/>
      <c r="AQ34" s="230"/>
      <c r="AR34" s="231"/>
      <c r="AS34" s="23"/>
      <c r="AT34" s="23"/>
      <c r="AU34" s="23"/>
      <c r="AV34" s="23"/>
      <c r="AW34" s="23"/>
      <c r="AX34" s="23"/>
      <c r="AY34" s="23"/>
      <c r="AZ34" s="23"/>
      <c r="BA34" s="23"/>
      <c r="BB34" s="23"/>
      <c r="BC34" s="23"/>
      <c r="BD34" s="23"/>
      <c r="BE34" s="23"/>
      <c r="BF34" s="23"/>
      <c r="BG34" s="23"/>
      <c r="BH34" s="23"/>
      <c r="BI34" s="23"/>
      <c r="BJ34" s="23"/>
    </row>
    <row r="35" spans="1:62" s="24" customFormat="1" ht="272.25" customHeight="1" x14ac:dyDescent="0.25">
      <c r="A35" s="208"/>
      <c r="B35" s="210"/>
      <c r="C35" s="213"/>
      <c r="D35" s="215"/>
      <c r="E35" s="215"/>
      <c r="F35" s="215"/>
      <c r="G35" s="232"/>
      <c r="H35" s="215"/>
      <c r="I35" s="227"/>
      <c r="J35" s="235"/>
      <c r="K35" s="237"/>
      <c r="L35" s="221"/>
      <c r="M35" s="221"/>
      <c r="N35" s="235"/>
      <c r="O35" s="237"/>
      <c r="P35" s="239"/>
      <c r="Q35" s="97"/>
      <c r="R35" s="97"/>
      <c r="S35" s="97"/>
      <c r="T35" s="97"/>
      <c r="U35" s="98" t="str">
        <f t="shared" si="21"/>
        <v xml:space="preserve">  </v>
      </c>
      <c r="V35" s="25" t="str">
        <f t="shared" si="1"/>
        <v/>
      </c>
      <c r="W35" s="95"/>
      <c r="X35" s="95"/>
      <c r="Y35" s="26" t="str">
        <f t="shared" ref="Y35" si="23">IF(AND(W35="Preventivo",X35="Automático"),"50%",IF(AND(W35="Preventivo",X35="Manual"),"40%",IF(AND(W35="Detectivo",X35="Automático"),"40%",IF(AND(W35="Detectivo",X35="Manual"),"30%",IF(AND(W35="Correctivo",X35="Automático"),"35%",IF(AND(W35="Correctivo",X35="Manual"),"25%",""))))))</f>
        <v/>
      </c>
      <c r="Z35" s="95"/>
      <c r="AA35" s="95"/>
      <c r="AB35" s="95"/>
      <c r="AC35" s="27" t="str">
        <f t="shared" si="22"/>
        <v/>
      </c>
      <c r="AD35" s="241"/>
      <c r="AE35" s="26" t="str">
        <f t="shared" ref="AE35" si="24">+AC35</f>
        <v/>
      </c>
      <c r="AF35" s="241"/>
      <c r="AG35" s="28" t="str">
        <f>IFERROR(IF(AND(V32="Impacto",V33="Impacto",V34="Impacto",V35="Impacto"),(AG34-(+AG34*Y35)),IF(V35="Impacto",(O32-(+O32*Y35)),IF(V35="Probabilidad",AG34,""))),"")</f>
        <v/>
      </c>
      <c r="AH35" s="223"/>
      <c r="AI35" s="225"/>
      <c r="AJ35" s="29"/>
      <c r="AK35" s="97">
        <v>4</v>
      </c>
      <c r="AL35" s="93" t="s">
        <v>127</v>
      </c>
      <c r="AM35" s="93" t="s">
        <v>128</v>
      </c>
      <c r="AN35" s="29"/>
      <c r="AO35" s="227"/>
      <c r="AP35" s="230"/>
      <c r="AQ35" s="230"/>
      <c r="AR35" s="231"/>
      <c r="AS35" s="23"/>
      <c r="AT35" s="23"/>
      <c r="AU35" s="23"/>
      <c r="AV35" s="23"/>
      <c r="AW35" s="23"/>
      <c r="AX35" s="23"/>
      <c r="AY35" s="23"/>
      <c r="AZ35" s="23"/>
      <c r="BA35" s="23"/>
      <c r="BB35" s="23"/>
      <c r="BC35" s="23"/>
      <c r="BD35" s="23"/>
      <c r="BE35" s="23"/>
      <c r="BF35" s="23"/>
      <c r="BG35" s="23"/>
      <c r="BH35" s="23"/>
      <c r="BI35" s="23"/>
      <c r="BJ35" s="23"/>
    </row>
    <row r="36" spans="1:62" s="24" customFormat="1" ht="150" customHeight="1" x14ac:dyDescent="0.25">
      <c r="A36" s="208"/>
      <c r="B36" s="210"/>
      <c r="C36" s="213"/>
      <c r="D36" s="215"/>
      <c r="E36" s="215"/>
      <c r="F36" s="215"/>
      <c r="G36" s="232"/>
      <c r="H36" s="215"/>
      <c r="I36" s="227"/>
      <c r="J36" s="235"/>
      <c r="K36" s="237"/>
      <c r="L36" s="221"/>
      <c r="M36" s="221"/>
      <c r="N36" s="235"/>
      <c r="O36" s="237"/>
      <c r="P36" s="239"/>
      <c r="Q36" s="97"/>
      <c r="R36" s="97"/>
      <c r="S36" s="97"/>
      <c r="T36" s="97"/>
      <c r="U36" s="98" t="str">
        <f t="shared" si="21"/>
        <v xml:space="preserve">  </v>
      </c>
      <c r="V36" s="25" t="str">
        <f t="shared" si="1"/>
        <v/>
      </c>
      <c r="W36" s="95"/>
      <c r="X36" s="95"/>
      <c r="Y36" s="26" t="str">
        <f>IF(AND(W36="Preventivo",X36="Automático"),"50%",IF(AND(W36="Preventivo",X36="Manual"),"40%",IF(AND(W36="Detectivo",X36="Automático"),"40%",IF(AND(W36="Detectivo",X36="Manual"),"30%",IF(AND(W36="Correctivo",X36="Automático"),"35%",IF(AND(W36="Correctivo",X36="Manual"),"25%",""))))))</f>
        <v/>
      </c>
      <c r="Z36" s="95"/>
      <c r="AA36" s="95"/>
      <c r="AB36" s="95"/>
      <c r="AC36" s="27" t="str">
        <f t="shared" si="22"/>
        <v/>
      </c>
      <c r="AD36" s="241"/>
      <c r="AE36" s="26" t="str">
        <f>+AC36</f>
        <v/>
      </c>
      <c r="AF36" s="241"/>
      <c r="AG36" s="28" t="str">
        <f>IFERROR(IF(AND(V31="Impacto",V32="Impacto",V33="Impacto",V34="Impacto",V36="Impacto"),(AG34-(+AG34*Y36)),IF(V36="Impacto",(O31-(+O31*Y36)),IF(V36="Probabilidad",AG34,""))),"")</f>
        <v/>
      </c>
      <c r="AH36" s="223"/>
      <c r="AI36" s="225"/>
      <c r="AJ36" s="29"/>
      <c r="AK36" s="97"/>
      <c r="AL36" s="93"/>
      <c r="AM36" s="97"/>
      <c r="AN36" s="29"/>
      <c r="AO36" s="227"/>
      <c r="AP36" s="230"/>
      <c r="AQ36" s="230"/>
      <c r="AR36" s="231"/>
      <c r="AS36" s="23"/>
      <c r="AT36" s="23"/>
      <c r="AU36" s="23"/>
      <c r="AV36" s="23"/>
      <c r="AW36" s="23"/>
      <c r="AX36" s="23"/>
      <c r="AY36" s="23"/>
      <c r="AZ36" s="23"/>
      <c r="BA36" s="23"/>
      <c r="BB36" s="23"/>
      <c r="BC36" s="23"/>
      <c r="BD36" s="23"/>
      <c r="BE36" s="23"/>
      <c r="BF36" s="23"/>
      <c r="BG36" s="23"/>
      <c r="BH36" s="23"/>
      <c r="BI36" s="23"/>
      <c r="BJ36" s="23"/>
    </row>
    <row r="37" spans="1:62" s="24" customFormat="1" ht="150" customHeight="1" x14ac:dyDescent="0.25">
      <c r="A37" s="208"/>
      <c r="B37" s="210"/>
      <c r="C37" s="213"/>
      <c r="D37" s="215"/>
      <c r="E37" s="215"/>
      <c r="F37" s="215"/>
      <c r="G37" s="232"/>
      <c r="H37" s="215"/>
      <c r="I37" s="227"/>
      <c r="J37" s="235"/>
      <c r="K37" s="237"/>
      <c r="L37" s="221"/>
      <c r="M37" s="221"/>
      <c r="N37" s="235"/>
      <c r="O37" s="237"/>
      <c r="P37" s="239"/>
      <c r="Q37" s="97"/>
      <c r="R37" s="97"/>
      <c r="S37" s="97"/>
      <c r="T37" s="97"/>
      <c r="U37" s="98" t="str">
        <f t="shared" si="21"/>
        <v xml:space="preserve">  </v>
      </c>
      <c r="V37" s="25" t="str">
        <f t="shared" si="1"/>
        <v/>
      </c>
      <c r="W37" s="95"/>
      <c r="X37" s="95"/>
      <c r="Y37" s="26" t="str">
        <f>IF(AND(W37="Preventivo",X37="Automático"),"50%",IF(AND(W37="Preventivo",X37="Manual"),"40%",IF(AND(W37="Detectivo",X37="Automático"),"40%",IF(AND(W37="Detectivo",X37="Manual"),"30%",IF(AND(W37="Correctivo",X37="Automático"),"35%",IF(AND(W37="Correctivo",X37="Manual"),"25%",""))))))</f>
        <v/>
      </c>
      <c r="Z37" s="95"/>
      <c r="AA37" s="95"/>
      <c r="AB37" s="95"/>
      <c r="AC37" s="27" t="str">
        <f t="shared" si="22"/>
        <v/>
      </c>
      <c r="AD37" s="241"/>
      <c r="AE37" s="26" t="str">
        <f>+AC37</f>
        <v/>
      </c>
      <c r="AF37" s="241"/>
      <c r="AG37" s="28" t="str">
        <f>IFERROR(IF(AND(V31="Impacto",V32="Impacto",V33="Impacto",V34="Impacto",V37="Impacto"),(AG34-(+AG34*Y37)),IF(V37="Impacto",(O31-(+O31*Y37)),IF(V37="Probabilidad",AG34,""))),"")</f>
        <v/>
      </c>
      <c r="AH37" s="223"/>
      <c r="AI37" s="225"/>
      <c r="AJ37" s="29"/>
      <c r="AK37" s="97"/>
      <c r="AL37" s="93"/>
      <c r="AM37" s="97"/>
      <c r="AN37" s="29"/>
      <c r="AO37" s="227"/>
      <c r="AP37" s="230"/>
      <c r="AQ37" s="230"/>
      <c r="AR37" s="231"/>
      <c r="AS37" s="23"/>
      <c r="AT37" s="23"/>
      <c r="AU37" s="23"/>
      <c r="AV37" s="23"/>
      <c r="AW37" s="23"/>
      <c r="AX37" s="23"/>
      <c r="AY37" s="23"/>
      <c r="AZ37" s="23"/>
      <c r="BA37" s="23"/>
      <c r="BB37" s="23"/>
      <c r="BC37" s="23"/>
      <c r="BD37" s="23"/>
      <c r="BE37" s="23"/>
      <c r="BF37" s="23"/>
      <c r="BG37" s="23"/>
      <c r="BH37" s="23"/>
      <c r="BI37" s="23"/>
      <c r="BJ37" s="23"/>
    </row>
    <row r="38" spans="1:62" s="24" customFormat="1" ht="150" customHeight="1" x14ac:dyDescent="0.25">
      <c r="A38" s="208"/>
      <c r="B38" s="210"/>
      <c r="C38" s="213"/>
      <c r="D38" s="215"/>
      <c r="E38" s="215"/>
      <c r="F38" s="215"/>
      <c r="G38" s="232"/>
      <c r="H38" s="215"/>
      <c r="I38" s="227"/>
      <c r="J38" s="235"/>
      <c r="K38" s="237"/>
      <c r="L38" s="221"/>
      <c r="M38" s="221"/>
      <c r="N38" s="235"/>
      <c r="O38" s="237"/>
      <c r="P38" s="239"/>
      <c r="Q38" s="97"/>
      <c r="R38" s="97"/>
      <c r="S38" s="97"/>
      <c r="T38" s="97"/>
      <c r="U38" s="98" t="str">
        <f t="shared" si="21"/>
        <v xml:space="preserve">  </v>
      </c>
      <c r="V38" s="25" t="str">
        <f t="shared" si="1"/>
        <v/>
      </c>
      <c r="W38" s="95"/>
      <c r="X38" s="95"/>
      <c r="Y38" s="26" t="str">
        <f>IF(AND(W38="Preventivo",X38="Automático"),"50%",IF(AND(W38="Preventivo",X38="Manual"),"40%",IF(AND(W38="Detectivo",X38="Automático"),"40%",IF(AND(W38="Detectivo",X38="Manual"),"30%",IF(AND(W38="Correctivo",X38="Automático"),"35%",IF(AND(W38="Correctivo",X38="Manual"),"25%",""))))))</f>
        <v/>
      </c>
      <c r="Z38" s="95"/>
      <c r="AA38" s="95"/>
      <c r="AB38" s="95"/>
      <c r="AC38" s="27" t="str">
        <f t="shared" si="22"/>
        <v/>
      </c>
      <c r="AD38" s="241"/>
      <c r="AE38" s="26" t="str">
        <f>+AC38</f>
        <v/>
      </c>
      <c r="AF38" s="241"/>
      <c r="AG38" s="28" t="str">
        <f>IFERROR(IF(AND(V32="Impacto",V33="Impacto",V34="Impacto",V35="Impacto",V38="Impacto"),(AG35-(+AG35*Y38)),IF(V38="Impacto",(O32-(+O32*Y38)),IF(V38="Probabilidad",AG35,""))),"")</f>
        <v/>
      </c>
      <c r="AH38" s="223"/>
      <c r="AI38" s="225"/>
      <c r="AJ38" s="29"/>
      <c r="AK38" s="97"/>
      <c r="AL38" s="93"/>
      <c r="AM38" s="97"/>
      <c r="AN38" s="29"/>
      <c r="AO38" s="227"/>
      <c r="AP38" s="230"/>
      <c r="AQ38" s="230"/>
      <c r="AR38" s="231"/>
      <c r="AS38" s="23"/>
      <c r="AT38" s="23"/>
      <c r="AU38" s="23"/>
      <c r="AV38" s="23"/>
      <c r="AW38" s="23"/>
      <c r="AX38" s="23"/>
      <c r="AY38" s="23"/>
      <c r="AZ38" s="23"/>
      <c r="BA38" s="23"/>
      <c r="BB38" s="23"/>
      <c r="BC38" s="23"/>
      <c r="BD38" s="23"/>
      <c r="BE38" s="23"/>
      <c r="BF38" s="23"/>
      <c r="BG38" s="23"/>
      <c r="BH38" s="23"/>
      <c r="BI38" s="23"/>
      <c r="BJ38" s="23"/>
    </row>
    <row r="39" spans="1:62" s="24" customFormat="1" ht="150" hidden="1" customHeight="1" x14ac:dyDescent="0.25">
      <c r="A39" s="208" t="s">
        <v>86</v>
      </c>
      <c r="B39" s="210"/>
      <c r="C39" s="213"/>
      <c r="D39" s="215"/>
      <c r="E39" s="215"/>
      <c r="F39" s="215"/>
      <c r="G39" s="232" t="str">
        <f t="shared" ref="G39" si="25">+CONCATENATE(D39," ",E39," ",F39)</f>
        <v xml:space="preserve">  </v>
      </c>
      <c r="H39" s="215"/>
      <c r="I39" s="227"/>
      <c r="J39" s="235" t="str">
        <f>IF(I39&lt;=0,"",IF(I39&lt;=3,"Muy Baja",IF(I39&lt;=34,"Baja",IF(I39&lt;=600,"Media",IF(I39&lt;=6000,"Alta","Muy Alta")))))</f>
        <v/>
      </c>
      <c r="K39" s="237" t="str">
        <f>IF(J39="","",IF(J39="Muy Baja",0.2,IF(J39="Baja",0.4,IF(J39="Media",0.6,IF(J39="Alta",0.8,IF(J39="Muy Alta",1,))))))</f>
        <v/>
      </c>
      <c r="L39" s="221"/>
      <c r="M39" s="221">
        <f>IF(NOT(ISERROR(MATCH(L39,'[7]Tabla Impacto'!$B$221:$B$223,0))),'[7]Tabla Impacto'!$F$223,L39)</f>
        <v>0</v>
      </c>
      <c r="N39" s="235" t="str">
        <f>IF(OR(M39='[7]Tabla Impacto'!$C$11,M39='[7]Tabla Impacto'!$D$11),"Leve",IF(OR(M39='[7]Tabla Impacto'!$C$12,M39='[7]Tabla Impacto'!$D$12),"Menor",IF(OR(M39='[7]Tabla Impacto'!$C$13,M39='[7]Tabla Impacto'!$D$13),"Moderado",IF(OR(M39='[7]Tabla Impacto'!$C$14,M39='[7]Tabla Impacto'!$D$14),"Mayor",IF(OR(M39='[7]Tabla Impacto'!$C$15,M39='[7]Tabla Impacto'!$D$15),"Catastrófico","")))))</f>
        <v/>
      </c>
      <c r="O39" s="237" t="str">
        <f>IF(N39="","",IF(N39="Leve",0.2,IF(N39="Menor",0.4,IF(N39="Moderado",0.6,IF(N39="Mayor",0.8,IF(N39="Catastrófico",1,))))))</f>
        <v/>
      </c>
      <c r="P39" s="23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97"/>
      <c r="R39" s="93"/>
      <c r="S39" s="97"/>
      <c r="T39" s="93"/>
      <c r="U39" s="98" t="str">
        <f>+CONCATENATE(R39," ",S39," ",T39)</f>
        <v xml:space="preserve">  </v>
      </c>
      <c r="V39" s="25" t="str">
        <f t="shared" si="1"/>
        <v/>
      </c>
      <c r="W39" s="95"/>
      <c r="X39" s="95"/>
      <c r="Y39" s="26" t="str">
        <f>IF(AND(W39="Preventivo",X39="Automático"),"50%",IF(AND(W39="Preventivo",X39="Manual"),"40%",IF(AND(W39="Detectivo",X39="Automático"),"40%",IF(AND(W39="Detectivo",X39="Manual"),"30%",IF(AND(W39="Correctivo",X39="Automático"),"35%",IF(AND(W39="Correctivo",X39="Manual"),"25%",""))))))</f>
        <v/>
      </c>
      <c r="Z39" s="95"/>
      <c r="AA39" s="95"/>
      <c r="AB39" s="95"/>
      <c r="AC39" s="27" t="str">
        <f>IFERROR(IF(V39="Probabilidad",(K39-(+K39*Y39)),IF(V39="Impacto",K39,"")),"")</f>
        <v/>
      </c>
      <c r="AD39" s="241" t="str">
        <f>IFERROR(LOOKUP(LOOKUP(2,1/(AC39:AC45&lt;&gt;""),AC39:AC45),'[7]Opciones Tratamiento'!$I$2:$I$6,'[7]Opciones Tratamiento'!$J$2:$J$6),"")</f>
        <v/>
      </c>
      <c r="AE39" s="26" t="str">
        <f>+AC39</f>
        <v/>
      </c>
      <c r="AF39" s="241" t="str">
        <f>IFERROR(LOOKUP(LOOKUP(2,1/(AG39:AG45&lt;&gt;""),AG39:AG45),'[7]Opciones Tratamiento'!L2:M6),"")</f>
        <v/>
      </c>
      <c r="AG39" s="28" t="str">
        <f>IFERROR(IF(V39="Impacto",(O39-(+O39*Y39)),IF(V39="Probabilidad",O39,"")),"")</f>
        <v/>
      </c>
      <c r="AH39" s="223"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225"/>
      <c r="AJ39" s="29"/>
      <c r="AK39" s="97"/>
      <c r="AL39" s="93"/>
      <c r="AM39" s="97"/>
      <c r="AN39" s="29"/>
      <c r="AO39" s="227"/>
      <c r="AP39" s="243"/>
      <c r="AQ39" s="243"/>
      <c r="AR39" s="244"/>
      <c r="AS39" s="23"/>
      <c r="AT39" s="23"/>
      <c r="AU39" s="23"/>
      <c r="AV39" s="23"/>
      <c r="AW39" s="23"/>
      <c r="AX39" s="23"/>
      <c r="AY39" s="23"/>
      <c r="AZ39" s="23"/>
      <c r="BA39" s="23"/>
      <c r="BB39" s="23"/>
      <c r="BC39" s="23"/>
      <c r="BD39" s="23"/>
      <c r="BE39" s="23"/>
      <c r="BF39" s="23"/>
      <c r="BG39" s="23"/>
      <c r="BH39" s="23"/>
      <c r="BI39" s="23"/>
      <c r="BJ39" s="23"/>
    </row>
    <row r="40" spans="1:62" s="24" customFormat="1" ht="150" hidden="1" customHeight="1" x14ac:dyDescent="0.25">
      <c r="A40" s="208"/>
      <c r="B40" s="210"/>
      <c r="C40" s="213"/>
      <c r="D40" s="215"/>
      <c r="E40" s="215"/>
      <c r="F40" s="215"/>
      <c r="G40" s="232"/>
      <c r="H40" s="215"/>
      <c r="I40" s="227"/>
      <c r="J40" s="235"/>
      <c r="K40" s="237"/>
      <c r="L40" s="221"/>
      <c r="M40" s="221"/>
      <c r="N40" s="235"/>
      <c r="O40" s="237"/>
      <c r="P40" s="239"/>
      <c r="Q40" s="97"/>
      <c r="R40" s="97"/>
      <c r="S40" s="97"/>
      <c r="T40" s="97"/>
      <c r="U40" s="98" t="str">
        <f>+CONCATENATE(R40," ",S40," ",T40)</f>
        <v xml:space="preserve">  </v>
      </c>
      <c r="V40" s="25" t="str">
        <f t="shared" si="1"/>
        <v/>
      </c>
      <c r="W40" s="95"/>
      <c r="X40" s="95"/>
      <c r="Y40" s="26" t="str">
        <f t="shared" ref="Y40" si="26">IF(AND(W40="Preventivo",X40="Automático"),"50%",IF(AND(W40="Preventivo",X40="Manual"),"40%",IF(AND(W40="Detectivo",X40="Automático"),"40%",IF(AND(W40="Detectivo",X40="Manual"),"30%",IF(AND(W40="Correctivo",X40="Automático"),"35%",IF(AND(W40="Correctivo",X40="Manual"),"25%",""))))))</f>
        <v/>
      </c>
      <c r="Z40" s="95"/>
      <c r="AA40" s="95"/>
      <c r="AB40" s="95"/>
      <c r="AC40" s="27" t="str">
        <f>IFERROR(IF(AND(V39="Probabilidad",V40="Probabilidad"),(AE39-(+AE39*Y40)),IF(V40="Probabilidad",(K39-(+K39*Y40)),IF(V40="Impacto",AE39,""))),"")</f>
        <v/>
      </c>
      <c r="AD40" s="241"/>
      <c r="AE40" s="26" t="str">
        <f t="shared" ref="AE40" si="27">+AC40</f>
        <v/>
      </c>
      <c r="AF40" s="241"/>
      <c r="AG40" s="28" t="str">
        <f>IFERROR(IF(AND(V39="Impacto",V40="Impacto"),(AG39-(+AG39*Y40)),IF(V40="Impacto",(O39-(+O39*Y40)),IF(V40="Probabilidad",AG39,""))),"")</f>
        <v/>
      </c>
      <c r="AH40" s="223"/>
      <c r="AI40" s="225"/>
      <c r="AJ40" s="29"/>
      <c r="AK40" s="97"/>
      <c r="AL40" s="93"/>
      <c r="AM40" s="97"/>
      <c r="AN40" s="29"/>
      <c r="AO40" s="227"/>
      <c r="AP40" s="243"/>
      <c r="AQ40" s="243"/>
      <c r="AR40" s="244"/>
      <c r="AS40" s="23"/>
      <c r="AT40" s="23"/>
      <c r="AU40" s="23"/>
      <c r="AV40" s="23"/>
      <c r="AW40" s="23"/>
      <c r="AX40" s="23"/>
      <c r="AY40" s="23"/>
      <c r="AZ40" s="23"/>
      <c r="BA40" s="23"/>
      <c r="BB40" s="23"/>
      <c r="BC40" s="23"/>
      <c r="BD40" s="23"/>
      <c r="BE40" s="23"/>
      <c r="BF40" s="23"/>
      <c r="BG40" s="23"/>
      <c r="BH40" s="23"/>
      <c r="BI40" s="23"/>
      <c r="BJ40" s="23"/>
    </row>
    <row r="41" spans="1:62" s="24" customFormat="1" ht="150" hidden="1" customHeight="1" x14ac:dyDescent="0.25">
      <c r="A41" s="208"/>
      <c r="B41" s="210"/>
      <c r="C41" s="213"/>
      <c r="D41" s="215"/>
      <c r="E41" s="215"/>
      <c r="F41" s="215"/>
      <c r="G41" s="232"/>
      <c r="H41" s="215"/>
      <c r="I41" s="227"/>
      <c r="J41" s="235"/>
      <c r="K41" s="237"/>
      <c r="L41" s="221"/>
      <c r="M41" s="221"/>
      <c r="N41" s="235"/>
      <c r="O41" s="237"/>
      <c r="P41" s="239"/>
      <c r="Q41" s="97"/>
      <c r="R41" s="97"/>
      <c r="S41" s="97"/>
      <c r="T41" s="97"/>
      <c r="U41" s="98" t="str">
        <f t="shared" ref="U41:U45" si="28">+CONCATENATE(R41," ",S41," ",T41)</f>
        <v xml:space="preserve">  </v>
      </c>
      <c r="V41" s="25" t="str">
        <f t="shared" si="1"/>
        <v/>
      </c>
      <c r="W41" s="95"/>
      <c r="X41" s="95"/>
      <c r="Y41" s="26" t="str">
        <f>IF(AND(W41="Preventivo",X41="Automático"),"50%",IF(AND(W41="Preventivo",X41="Manual"),"40%",IF(AND(W41="Detectivo",X41="Automático"),"40%",IF(AND(W41="Detectivo",X41="Manual"),"30%",IF(AND(W41="Correctivo",X41="Automático"),"35%",IF(AND(W41="Correctivo",X41="Manual"),"25%",""))))))</f>
        <v/>
      </c>
      <c r="Z41" s="95"/>
      <c r="AA41" s="95"/>
      <c r="AB41" s="95"/>
      <c r="AC41" s="27" t="str">
        <f t="shared" ref="AC41:AC45" si="29">IFERROR(IF(AND(V40="Probabilidad",V41="Probabilidad"),(AE40-(+AE40*Y41)),IF(V41="Probabilidad",(K40-(+K40*Y41)),IF(V41="Impacto",AE40,""))),"")</f>
        <v/>
      </c>
      <c r="AD41" s="241"/>
      <c r="AE41" s="26" t="str">
        <f>+AC41</f>
        <v/>
      </c>
      <c r="AF41" s="241"/>
      <c r="AG41" s="28" t="str">
        <f>IFERROR(IF(AND(V39="Impacto",V40="Impacto",V41="Impacto"),(AG40-(+AG40*Y41)),IF(V41="Impacto",(O39-(+O39*Y41)),IF(V41="Probabilidad",AG40,""))),"")</f>
        <v/>
      </c>
      <c r="AH41" s="223"/>
      <c r="AI41" s="225"/>
      <c r="AJ41" s="29"/>
      <c r="AK41" s="97"/>
      <c r="AL41" s="93"/>
      <c r="AM41" s="97"/>
      <c r="AN41" s="29"/>
      <c r="AO41" s="227"/>
      <c r="AP41" s="243"/>
      <c r="AQ41" s="243"/>
      <c r="AR41" s="244"/>
      <c r="AS41" s="23"/>
      <c r="AT41" s="23"/>
      <c r="AU41" s="23"/>
      <c r="AV41" s="23"/>
      <c r="AW41" s="23"/>
      <c r="AX41" s="23"/>
      <c r="AY41" s="23"/>
      <c r="AZ41" s="23"/>
      <c r="BA41" s="23"/>
      <c r="BB41" s="23"/>
      <c r="BC41" s="23"/>
      <c r="BD41" s="23"/>
      <c r="BE41" s="23"/>
      <c r="BF41" s="23"/>
      <c r="BG41" s="23"/>
      <c r="BH41" s="23"/>
      <c r="BI41" s="23"/>
      <c r="BJ41" s="23"/>
    </row>
    <row r="42" spans="1:62" s="24" customFormat="1" ht="150" hidden="1" customHeight="1" x14ac:dyDescent="0.25">
      <c r="A42" s="208"/>
      <c r="B42" s="210"/>
      <c r="C42" s="213"/>
      <c r="D42" s="215"/>
      <c r="E42" s="215"/>
      <c r="F42" s="215"/>
      <c r="G42" s="232"/>
      <c r="H42" s="215"/>
      <c r="I42" s="227"/>
      <c r="J42" s="235"/>
      <c r="K42" s="237"/>
      <c r="L42" s="221"/>
      <c r="M42" s="221"/>
      <c r="N42" s="235"/>
      <c r="O42" s="237"/>
      <c r="P42" s="239"/>
      <c r="Q42" s="97"/>
      <c r="R42" s="97"/>
      <c r="S42" s="97"/>
      <c r="T42" s="97"/>
      <c r="U42" s="98" t="str">
        <f t="shared" si="28"/>
        <v xml:space="preserve">  </v>
      </c>
      <c r="V42" s="25" t="str">
        <f t="shared" si="1"/>
        <v/>
      </c>
      <c r="W42" s="95"/>
      <c r="X42" s="95"/>
      <c r="Y42" s="26" t="str">
        <f t="shared" ref="Y42" si="30">IF(AND(W42="Preventivo",X42="Automático"),"50%",IF(AND(W42="Preventivo",X42="Manual"),"40%",IF(AND(W42="Detectivo",X42="Automático"),"40%",IF(AND(W42="Detectivo",X42="Manual"),"30%",IF(AND(W42="Correctivo",X42="Automático"),"35%",IF(AND(W42="Correctivo",X42="Manual"),"25%",""))))))</f>
        <v/>
      </c>
      <c r="Z42" s="95"/>
      <c r="AA42" s="95"/>
      <c r="AB42" s="95"/>
      <c r="AC42" s="27" t="str">
        <f t="shared" si="29"/>
        <v/>
      </c>
      <c r="AD42" s="241"/>
      <c r="AE42" s="26" t="str">
        <f t="shared" ref="AE42" si="31">+AC42</f>
        <v/>
      </c>
      <c r="AF42" s="241"/>
      <c r="AG42" s="28" t="str">
        <f>IFERROR(IF(AND(V39="Impacto",V40="Impacto",V41="Impacto",V42="Impacto"),(AG41-(+AG41*Y42)),IF(V42="Impacto",(O39-(+O39*Y42)),IF(V42="Probabilidad",AG41,""))),"")</f>
        <v/>
      </c>
      <c r="AH42" s="223"/>
      <c r="AI42" s="225"/>
      <c r="AJ42" s="29"/>
      <c r="AK42" s="97"/>
      <c r="AL42" s="93"/>
      <c r="AM42" s="97"/>
      <c r="AN42" s="29"/>
      <c r="AO42" s="227"/>
      <c r="AP42" s="243"/>
      <c r="AQ42" s="243"/>
      <c r="AR42" s="244"/>
      <c r="AS42" s="23"/>
      <c r="AT42" s="23"/>
      <c r="AU42" s="23"/>
      <c r="AV42" s="23"/>
      <c r="AW42" s="23"/>
      <c r="AX42" s="23"/>
      <c r="AY42" s="23"/>
      <c r="AZ42" s="23"/>
      <c r="BA42" s="23"/>
      <c r="BB42" s="23"/>
      <c r="BC42" s="23"/>
      <c r="BD42" s="23"/>
      <c r="BE42" s="23"/>
      <c r="BF42" s="23"/>
      <c r="BG42" s="23"/>
      <c r="BH42" s="23"/>
      <c r="BI42" s="23"/>
      <c r="BJ42" s="23"/>
    </row>
    <row r="43" spans="1:62" s="24" customFormat="1" ht="150" hidden="1" customHeight="1" x14ac:dyDescent="0.25">
      <c r="A43" s="208"/>
      <c r="B43" s="210"/>
      <c r="C43" s="213"/>
      <c r="D43" s="215"/>
      <c r="E43" s="215"/>
      <c r="F43" s="215"/>
      <c r="G43" s="232"/>
      <c r="H43" s="215"/>
      <c r="I43" s="227"/>
      <c r="J43" s="235"/>
      <c r="K43" s="237"/>
      <c r="L43" s="221"/>
      <c r="M43" s="221"/>
      <c r="N43" s="235"/>
      <c r="O43" s="237"/>
      <c r="P43" s="239"/>
      <c r="Q43" s="97"/>
      <c r="R43" s="97"/>
      <c r="S43" s="97"/>
      <c r="T43" s="97"/>
      <c r="U43" s="98" t="str">
        <f t="shared" si="28"/>
        <v xml:space="preserve">  </v>
      </c>
      <c r="V43" s="25" t="str">
        <f t="shared" si="1"/>
        <v/>
      </c>
      <c r="W43" s="95"/>
      <c r="X43" s="95"/>
      <c r="Y43" s="26" t="str">
        <f>IF(AND(W43="Preventivo",X43="Automático"),"50%",IF(AND(W43="Preventivo",X43="Manual"),"40%",IF(AND(W43="Detectivo",X43="Automático"),"40%",IF(AND(W43="Detectivo",X43="Manual"),"30%",IF(AND(W43="Correctivo",X43="Automático"),"35%",IF(AND(W43="Correctivo",X43="Manual"),"25%",""))))))</f>
        <v/>
      </c>
      <c r="Z43" s="95"/>
      <c r="AA43" s="95"/>
      <c r="AB43" s="95"/>
      <c r="AC43" s="27" t="str">
        <f t="shared" si="29"/>
        <v/>
      </c>
      <c r="AD43" s="241"/>
      <c r="AE43" s="26" t="str">
        <f>+AC43</f>
        <v/>
      </c>
      <c r="AF43" s="241"/>
      <c r="AG43" s="28" t="str">
        <f>IFERROR(IF(AND(V38="Impacto",V39="Impacto",V40="Impacto",V41="Impacto",V43="Impacto"),(AG41-(+AG41*Y43)),IF(V43="Impacto",(O38-(+O38*Y43)),IF(V43="Probabilidad",AG41,""))),"")</f>
        <v/>
      </c>
      <c r="AH43" s="223"/>
      <c r="AI43" s="225"/>
      <c r="AJ43" s="29"/>
      <c r="AK43" s="97"/>
      <c r="AL43" s="93"/>
      <c r="AM43" s="97"/>
      <c r="AN43" s="29"/>
      <c r="AO43" s="227"/>
      <c r="AP43" s="243"/>
      <c r="AQ43" s="243"/>
      <c r="AR43" s="244"/>
      <c r="AS43" s="23"/>
      <c r="AT43" s="23"/>
      <c r="AU43" s="23"/>
      <c r="AV43" s="23"/>
      <c r="AW43" s="23"/>
      <c r="AX43" s="23"/>
      <c r="AY43" s="23"/>
      <c r="AZ43" s="23"/>
      <c r="BA43" s="23"/>
      <c r="BB43" s="23"/>
      <c r="BC43" s="23"/>
      <c r="BD43" s="23"/>
      <c r="BE43" s="23"/>
      <c r="BF43" s="23"/>
      <c r="BG43" s="23"/>
      <c r="BH43" s="23"/>
      <c r="BI43" s="23"/>
      <c r="BJ43" s="23"/>
    </row>
    <row r="44" spans="1:62" s="24" customFormat="1" ht="150" hidden="1" customHeight="1" x14ac:dyDescent="0.25">
      <c r="A44" s="208"/>
      <c r="B44" s="210"/>
      <c r="C44" s="213"/>
      <c r="D44" s="215"/>
      <c r="E44" s="215"/>
      <c r="F44" s="215"/>
      <c r="G44" s="232"/>
      <c r="H44" s="215"/>
      <c r="I44" s="227"/>
      <c r="J44" s="235"/>
      <c r="K44" s="237"/>
      <c r="L44" s="221"/>
      <c r="M44" s="221"/>
      <c r="N44" s="235"/>
      <c r="O44" s="237"/>
      <c r="P44" s="239"/>
      <c r="Q44" s="97"/>
      <c r="R44" s="97"/>
      <c r="S44" s="97"/>
      <c r="T44" s="97"/>
      <c r="U44" s="98" t="str">
        <f t="shared" si="28"/>
        <v xml:space="preserve">  </v>
      </c>
      <c r="V44" s="25" t="str">
        <f t="shared" si="1"/>
        <v/>
      </c>
      <c r="W44" s="95"/>
      <c r="X44" s="95"/>
      <c r="Y44" s="26" t="str">
        <f>IF(AND(W44="Preventivo",X44="Automático"),"50%",IF(AND(W44="Preventivo",X44="Manual"),"40%",IF(AND(W44="Detectivo",X44="Automático"),"40%",IF(AND(W44="Detectivo",X44="Manual"),"30%",IF(AND(W44="Correctivo",X44="Automático"),"35%",IF(AND(W44="Correctivo",X44="Manual"),"25%",""))))))</f>
        <v/>
      </c>
      <c r="Z44" s="95"/>
      <c r="AA44" s="95"/>
      <c r="AB44" s="95"/>
      <c r="AC44" s="27" t="str">
        <f t="shared" si="29"/>
        <v/>
      </c>
      <c r="AD44" s="241"/>
      <c r="AE44" s="26" t="str">
        <f>+AC44</f>
        <v/>
      </c>
      <c r="AF44" s="241"/>
      <c r="AG44" s="28" t="str">
        <f>IFERROR(IF(AND(V38="Impacto",V39="Impacto",V40="Impacto",V41="Impacto",V44="Impacto"),(AG41-(+AG41*Y44)),IF(V44="Impacto",(O38-(+O38*Y44)),IF(V44="Probabilidad",AG41,""))),"")</f>
        <v/>
      </c>
      <c r="AH44" s="223"/>
      <c r="AI44" s="225"/>
      <c r="AJ44" s="29"/>
      <c r="AK44" s="97"/>
      <c r="AL44" s="93"/>
      <c r="AM44" s="97"/>
      <c r="AN44" s="29"/>
      <c r="AO44" s="227"/>
      <c r="AP44" s="243"/>
      <c r="AQ44" s="243"/>
      <c r="AR44" s="244"/>
      <c r="AS44" s="23"/>
      <c r="AT44" s="23"/>
      <c r="AU44" s="23"/>
      <c r="AV44" s="23"/>
      <c r="AW44" s="23"/>
      <c r="AX44" s="23"/>
      <c r="AY44" s="23"/>
      <c r="AZ44" s="23"/>
      <c r="BA44" s="23"/>
      <c r="BB44" s="23"/>
      <c r="BC44" s="23"/>
      <c r="BD44" s="23"/>
      <c r="BE44" s="23"/>
      <c r="BF44" s="23"/>
      <c r="BG44" s="23"/>
      <c r="BH44" s="23"/>
      <c r="BI44" s="23"/>
      <c r="BJ44" s="23"/>
    </row>
    <row r="45" spans="1:62" s="24" customFormat="1" ht="150" hidden="1" customHeight="1" x14ac:dyDescent="0.25">
      <c r="A45" s="208"/>
      <c r="B45" s="210"/>
      <c r="C45" s="213"/>
      <c r="D45" s="215"/>
      <c r="E45" s="215"/>
      <c r="F45" s="215"/>
      <c r="G45" s="232"/>
      <c r="H45" s="215"/>
      <c r="I45" s="227"/>
      <c r="J45" s="235"/>
      <c r="K45" s="237"/>
      <c r="L45" s="221"/>
      <c r="M45" s="221"/>
      <c r="N45" s="235"/>
      <c r="O45" s="237"/>
      <c r="P45" s="239"/>
      <c r="Q45" s="97"/>
      <c r="R45" s="97"/>
      <c r="S45" s="97"/>
      <c r="T45" s="97"/>
      <c r="U45" s="98" t="str">
        <f t="shared" si="28"/>
        <v xml:space="preserve">  </v>
      </c>
      <c r="V45" s="25" t="str">
        <f t="shared" si="1"/>
        <v/>
      </c>
      <c r="W45" s="95"/>
      <c r="X45" s="95"/>
      <c r="Y45" s="26" t="str">
        <f>IF(AND(W45="Preventivo",X45="Automático"),"50%",IF(AND(W45="Preventivo",X45="Manual"),"40%",IF(AND(W45="Detectivo",X45="Automático"),"40%",IF(AND(W45="Detectivo",X45="Manual"),"30%",IF(AND(W45="Correctivo",X45="Automático"),"35%",IF(AND(W45="Correctivo",X45="Manual"),"25%",""))))))</f>
        <v/>
      </c>
      <c r="Z45" s="95"/>
      <c r="AA45" s="95"/>
      <c r="AB45" s="95"/>
      <c r="AC45" s="27" t="str">
        <f t="shared" si="29"/>
        <v/>
      </c>
      <c r="AD45" s="241"/>
      <c r="AE45" s="26" t="str">
        <f>+AC45</f>
        <v/>
      </c>
      <c r="AF45" s="241"/>
      <c r="AG45" s="28" t="str">
        <f>IFERROR(IF(AND(V39="Impacto",V40="Impacto",V41="Impacto",V42="Impacto",V45="Impacto"),(AG42-(+AG42*Y45)),IF(V45="Impacto",(O39-(+O39*Y45)),IF(V45="Probabilidad",AG42,""))),"")</f>
        <v/>
      </c>
      <c r="AH45" s="223"/>
      <c r="AI45" s="225"/>
      <c r="AJ45" s="29"/>
      <c r="AK45" s="97"/>
      <c r="AL45" s="93"/>
      <c r="AM45" s="97"/>
      <c r="AN45" s="29"/>
      <c r="AO45" s="227"/>
      <c r="AP45" s="243"/>
      <c r="AQ45" s="243"/>
      <c r="AR45" s="244"/>
      <c r="AS45" s="23"/>
      <c r="AT45" s="23"/>
      <c r="AU45" s="23"/>
      <c r="AV45" s="23"/>
      <c r="AW45" s="23"/>
      <c r="AX45" s="23"/>
      <c r="AY45" s="23"/>
      <c r="AZ45" s="23"/>
      <c r="BA45" s="23"/>
      <c r="BB45" s="23"/>
      <c r="BC45" s="23"/>
      <c r="BD45" s="23"/>
      <c r="BE45" s="23"/>
      <c r="BF45" s="23"/>
      <c r="BG45" s="23"/>
      <c r="BH45" s="23"/>
      <c r="BI45" s="23"/>
      <c r="BJ45" s="23"/>
    </row>
    <row r="46" spans="1:62" s="24" customFormat="1" ht="150" hidden="1" customHeight="1" x14ac:dyDescent="0.25">
      <c r="A46" s="208" t="s">
        <v>87</v>
      </c>
      <c r="B46" s="210"/>
      <c r="C46" s="213"/>
      <c r="D46" s="215"/>
      <c r="E46" s="215"/>
      <c r="F46" s="215"/>
      <c r="G46" s="232" t="str">
        <f t="shared" ref="G46" si="32">+CONCATENATE(D46," ",E46," ",F46)</f>
        <v xml:space="preserve">  </v>
      </c>
      <c r="H46" s="215"/>
      <c r="I46" s="227"/>
      <c r="J46" s="235" t="str">
        <f>IF(I46&lt;=0,"",IF(I46&lt;=3,"Muy Baja",IF(I46&lt;=34,"Baja",IF(I46&lt;=600,"Media",IF(I46&lt;=6000,"Alta","Muy Alta")))))</f>
        <v/>
      </c>
      <c r="K46" s="237" t="str">
        <f>IF(J46="","",IF(J46="Muy Baja",0.2,IF(J46="Baja",0.4,IF(J46="Media",0.6,IF(J46="Alta",0.8,IF(J46="Muy Alta",1,))))))</f>
        <v/>
      </c>
      <c r="L46" s="221"/>
      <c r="M46" s="221">
        <f>IF(NOT(ISERROR(MATCH(L46,'[7]Tabla Impacto'!$B$221:$B$223,0))),'[7]Tabla Impacto'!$F$223,L46)</f>
        <v>0</v>
      </c>
      <c r="N46" s="235" t="str">
        <f>IF(OR(M46='[7]Tabla Impacto'!$C$11,M46='[7]Tabla Impacto'!$D$11),"Leve",IF(OR(M46='[7]Tabla Impacto'!$C$12,M46='[7]Tabla Impacto'!$D$12),"Menor",IF(OR(M46='[7]Tabla Impacto'!$C$13,M46='[7]Tabla Impacto'!$D$13),"Moderado",IF(OR(M46='[7]Tabla Impacto'!$C$14,M46='[7]Tabla Impacto'!$D$14),"Mayor",IF(OR(M46='[7]Tabla Impacto'!$C$15,M46='[7]Tabla Impacto'!$D$15),"Catastrófico","")))))</f>
        <v/>
      </c>
      <c r="O46" s="237" t="str">
        <f>IF(N46="","",IF(N46="Leve",0.2,IF(N46="Menor",0.4,IF(N46="Moderado",0.6,IF(N46="Mayor",0.8,IF(N46="Catastrófico",1,))))))</f>
        <v/>
      </c>
      <c r="P46" s="23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97"/>
      <c r="R46" s="93"/>
      <c r="S46" s="97"/>
      <c r="T46" s="93"/>
      <c r="U46" s="98" t="str">
        <f>+CONCATENATE(R46," ",S46," ",T46)</f>
        <v xml:space="preserve">  </v>
      </c>
      <c r="V46" s="25" t="str">
        <f t="shared" si="1"/>
        <v/>
      </c>
      <c r="W46" s="95"/>
      <c r="X46" s="95"/>
      <c r="Y46" s="26" t="str">
        <f>IF(AND(W46="Preventivo",X46="Automático"),"50%",IF(AND(W46="Preventivo",X46="Manual"),"40%",IF(AND(W46="Detectivo",X46="Automático"),"40%",IF(AND(W46="Detectivo",X46="Manual"),"30%",IF(AND(W46="Correctivo",X46="Automático"),"35%",IF(AND(W46="Correctivo",X46="Manual"),"25%",""))))))</f>
        <v/>
      </c>
      <c r="Z46" s="95"/>
      <c r="AA46" s="95"/>
      <c r="AB46" s="95"/>
      <c r="AC46" s="27" t="str">
        <f>IFERROR(IF(V46="Probabilidad",(K46-(+K46*Y46)),IF(V46="Impacto",K46,"")),"")</f>
        <v/>
      </c>
      <c r="AD46" s="241" t="str">
        <f>IFERROR(LOOKUP(LOOKUP(2,1/(AC46:AC52&lt;&gt;""),AC46:AC52),'[7]Opciones Tratamiento'!$I$2:$I$6,'[7]Opciones Tratamiento'!$J$2:$J$6),"")</f>
        <v/>
      </c>
      <c r="AE46" s="26" t="str">
        <f>+AC46</f>
        <v/>
      </c>
      <c r="AF46" s="241" t="str">
        <f>IFERROR(LOOKUP(LOOKUP(2,1/(AG46:AG52&lt;&gt;""),AG46:AG52),'[7]Opciones Tratamiento'!L2:M6),"")</f>
        <v/>
      </c>
      <c r="AG46" s="28" t="str">
        <f>IFERROR(IF(V46="Impacto",(O46-(+O46*Y46)),IF(V46="Probabilidad",O46,"")),"")</f>
        <v/>
      </c>
      <c r="AH46" s="223"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225"/>
      <c r="AJ46" s="29"/>
      <c r="AK46" s="97"/>
      <c r="AL46" s="93"/>
      <c r="AM46" s="97"/>
      <c r="AN46" s="29"/>
      <c r="AO46" s="227"/>
      <c r="AP46" s="243"/>
      <c r="AQ46" s="243"/>
      <c r="AR46" s="244"/>
      <c r="AS46" s="23"/>
      <c r="AT46" s="23"/>
      <c r="AU46" s="23"/>
      <c r="AV46" s="23"/>
      <c r="AW46" s="23"/>
      <c r="AX46" s="23"/>
      <c r="AY46" s="23"/>
      <c r="AZ46" s="23"/>
      <c r="BA46" s="23"/>
      <c r="BB46" s="23"/>
      <c r="BC46" s="23"/>
      <c r="BD46" s="23"/>
      <c r="BE46" s="23"/>
      <c r="BF46" s="23"/>
      <c r="BG46" s="23"/>
      <c r="BH46" s="23"/>
      <c r="BI46" s="23"/>
      <c r="BJ46" s="23"/>
    </row>
    <row r="47" spans="1:62" s="24" customFormat="1" ht="150" hidden="1" customHeight="1" x14ac:dyDescent="0.25">
      <c r="A47" s="208"/>
      <c r="B47" s="210"/>
      <c r="C47" s="213"/>
      <c r="D47" s="215"/>
      <c r="E47" s="215"/>
      <c r="F47" s="215"/>
      <c r="G47" s="232"/>
      <c r="H47" s="215"/>
      <c r="I47" s="227"/>
      <c r="J47" s="235"/>
      <c r="K47" s="237"/>
      <c r="L47" s="221"/>
      <c r="M47" s="221"/>
      <c r="N47" s="235"/>
      <c r="O47" s="237"/>
      <c r="P47" s="239"/>
      <c r="Q47" s="97"/>
      <c r="R47" s="97"/>
      <c r="S47" s="97"/>
      <c r="T47" s="97"/>
      <c r="U47" s="98" t="str">
        <f>+CONCATENATE(R47," ",S47," ",T47)</f>
        <v xml:space="preserve">  </v>
      </c>
      <c r="V47" s="25" t="str">
        <f t="shared" si="1"/>
        <v/>
      </c>
      <c r="W47" s="95"/>
      <c r="X47" s="95"/>
      <c r="Y47" s="26" t="str">
        <f t="shared" ref="Y47" si="33">IF(AND(W47="Preventivo",X47="Automático"),"50%",IF(AND(W47="Preventivo",X47="Manual"),"40%",IF(AND(W47="Detectivo",X47="Automático"),"40%",IF(AND(W47="Detectivo",X47="Manual"),"30%",IF(AND(W47="Correctivo",X47="Automático"),"35%",IF(AND(W47="Correctivo",X47="Manual"),"25%",""))))))</f>
        <v/>
      </c>
      <c r="Z47" s="95"/>
      <c r="AA47" s="95"/>
      <c r="AB47" s="95"/>
      <c r="AC47" s="27" t="str">
        <f>IFERROR(IF(AND(V46="Probabilidad",V47="Probabilidad"),(AE46-(+AE46*Y47)),IF(V47="Probabilidad",(K46-(+K46*Y47)),IF(V47="Impacto",AE46,""))),"")</f>
        <v/>
      </c>
      <c r="AD47" s="241"/>
      <c r="AE47" s="26" t="str">
        <f t="shared" ref="AE47" si="34">+AC47</f>
        <v/>
      </c>
      <c r="AF47" s="241"/>
      <c r="AG47" s="28" t="str">
        <f>IFERROR(IF(AND(V46="Impacto",V47="Impacto"),(AG46-(+AG46*Y47)),IF(V47="Impacto",(O46-(+O46*Y47)),IF(V47="Probabilidad",AG46,""))),"")</f>
        <v/>
      </c>
      <c r="AH47" s="223"/>
      <c r="AI47" s="225"/>
      <c r="AJ47" s="29"/>
      <c r="AK47" s="97"/>
      <c r="AL47" s="93"/>
      <c r="AM47" s="97"/>
      <c r="AN47" s="29"/>
      <c r="AO47" s="227"/>
      <c r="AP47" s="243"/>
      <c r="AQ47" s="243"/>
      <c r="AR47" s="244"/>
      <c r="AS47" s="23"/>
      <c r="AT47" s="23"/>
      <c r="AU47" s="23"/>
      <c r="AV47" s="23"/>
      <c r="AW47" s="23"/>
      <c r="AX47" s="23"/>
      <c r="AY47" s="23"/>
      <c r="AZ47" s="23"/>
      <c r="BA47" s="23"/>
      <c r="BB47" s="23"/>
      <c r="BC47" s="23"/>
      <c r="BD47" s="23"/>
      <c r="BE47" s="23"/>
      <c r="BF47" s="23"/>
      <c r="BG47" s="23"/>
      <c r="BH47" s="23"/>
      <c r="BI47" s="23"/>
      <c r="BJ47" s="23"/>
    </row>
    <row r="48" spans="1:62" s="24" customFormat="1" ht="150" hidden="1" customHeight="1" x14ac:dyDescent="0.25">
      <c r="A48" s="208"/>
      <c r="B48" s="210"/>
      <c r="C48" s="213"/>
      <c r="D48" s="215"/>
      <c r="E48" s="215"/>
      <c r="F48" s="215"/>
      <c r="G48" s="232"/>
      <c r="H48" s="215"/>
      <c r="I48" s="227"/>
      <c r="J48" s="235"/>
      <c r="K48" s="237"/>
      <c r="L48" s="221"/>
      <c r="M48" s="221"/>
      <c r="N48" s="235"/>
      <c r="O48" s="237"/>
      <c r="P48" s="239"/>
      <c r="Q48" s="97"/>
      <c r="R48" s="97"/>
      <c r="S48" s="97"/>
      <c r="T48" s="97"/>
      <c r="U48" s="98" t="str">
        <f t="shared" ref="U48:U52" si="35">+CONCATENATE(R48," ",S48," ",T48)</f>
        <v xml:space="preserve">  </v>
      </c>
      <c r="V48" s="25" t="str">
        <f t="shared" si="1"/>
        <v/>
      </c>
      <c r="W48" s="95"/>
      <c r="X48" s="95"/>
      <c r="Y48" s="26" t="str">
        <f>IF(AND(W48="Preventivo",X48="Automático"),"50%",IF(AND(W48="Preventivo",X48="Manual"),"40%",IF(AND(W48="Detectivo",X48="Automático"),"40%",IF(AND(W48="Detectivo",X48="Manual"),"30%",IF(AND(W48="Correctivo",X48="Automático"),"35%",IF(AND(W48="Correctivo",X48="Manual"),"25%",""))))))</f>
        <v/>
      </c>
      <c r="Z48" s="95"/>
      <c r="AA48" s="95"/>
      <c r="AB48" s="95"/>
      <c r="AC48" s="27" t="str">
        <f t="shared" ref="AC48:AC52" si="36">IFERROR(IF(AND(V47="Probabilidad",V48="Probabilidad"),(AE47-(+AE47*Y48)),IF(V48="Probabilidad",(K47-(+K47*Y48)),IF(V48="Impacto",AE47,""))),"")</f>
        <v/>
      </c>
      <c r="AD48" s="241"/>
      <c r="AE48" s="26" t="str">
        <f>+AC48</f>
        <v/>
      </c>
      <c r="AF48" s="241"/>
      <c r="AG48" s="28" t="str">
        <f>IFERROR(IF(AND(V46="Impacto",V47="Impacto",V48="Impacto"),(AG47-(+AG47*Y48)),IF(V48="Impacto",(O46-(+O46*Y48)),IF(V48="Probabilidad",AG47,""))),"")</f>
        <v/>
      </c>
      <c r="AH48" s="223"/>
      <c r="AI48" s="225"/>
      <c r="AJ48" s="29"/>
      <c r="AK48" s="97"/>
      <c r="AL48" s="93"/>
      <c r="AM48" s="97"/>
      <c r="AN48" s="29"/>
      <c r="AO48" s="227"/>
      <c r="AP48" s="243"/>
      <c r="AQ48" s="243"/>
      <c r="AR48" s="244"/>
      <c r="AS48" s="23"/>
      <c r="AT48" s="23"/>
      <c r="AU48" s="23"/>
      <c r="AV48" s="23"/>
      <c r="AW48" s="23"/>
      <c r="AX48" s="23"/>
      <c r="AY48" s="23"/>
      <c r="AZ48" s="23"/>
      <c r="BA48" s="23"/>
      <c r="BB48" s="23"/>
      <c r="BC48" s="23"/>
      <c r="BD48" s="23"/>
      <c r="BE48" s="23"/>
      <c r="BF48" s="23"/>
      <c r="BG48" s="23"/>
      <c r="BH48" s="23"/>
      <c r="BI48" s="23"/>
      <c r="BJ48" s="23"/>
    </row>
    <row r="49" spans="1:62" s="24" customFormat="1" ht="150" hidden="1" customHeight="1" x14ac:dyDescent="0.25">
      <c r="A49" s="208"/>
      <c r="B49" s="210"/>
      <c r="C49" s="213"/>
      <c r="D49" s="215"/>
      <c r="E49" s="215"/>
      <c r="F49" s="215"/>
      <c r="G49" s="232"/>
      <c r="H49" s="215"/>
      <c r="I49" s="227"/>
      <c r="J49" s="235"/>
      <c r="K49" s="237"/>
      <c r="L49" s="221"/>
      <c r="M49" s="221"/>
      <c r="N49" s="235"/>
      <c r="O49" s="237"/>
      <c r="P49" s="239"/>
      <c r="Q49" s="97"/>
      <c r="R49" s="97"/>
      <c r="S49" s="97"/>
      <c r="T49" s="97"/>
      <c r="U49" s="98" t="str">
        <f t="shared" si="35"/>
        <v xml:space="preserve">  </v>
      </c>
      <c r="V49" s="25" t="str">
        <f t="shared" si="1"/>
        <v/>
      </c>
      <c r="W49" s="95"/>
      <c r="X49" s="95"/>
      <c r="Y49" s="26" t="str">
        <f t="shared" ref="Y49" si="37">IF(AND(W49="Preventivo",X49="Automático"),"50%",IF(AND(W49="Preventivo",X49="Manual"),"40%",IF(AND(W49="Detectivo",X49="Automático"),"40%",IF(AND(W49="Detectivo",X49="Manual"),"30%",IF(AND(W49="Correctivo",X49="Automático"),"35%",IF(AND(W49="Correctivo",X49="Manual"),"25%",""))))))</f>
        <v/>
      </c>
      <c r="Z49" s="95"/>
      <c r="AA49" s="95"/>
      <c r="AB49" s="95"/>
      <c r="AC49" s="27" t="str">
        <f t="shared" si="36"/>
        <v/>
      </c>
      <c r="AD49" s="241"/>
      <c r="AE49" s="26" t="str">
        <f t="shared" ref="AE49" si="38">+AC49</f>
        <v/>
      </c>
      <c r="AF49" s="241"/>
      <c r="AG49" s="28" t="str">
        <f>IFERROR(IF(AND(V46="Impacto",V47="Impacto",V48="Impacto",V49="Impacto"),(AG48-(+AG48*Y49)),IF(V49="Impacto",(O46-(+O46*Y49)),IF(V49="Probabilidad",AG48,""))),"")</f>
        <v/>
      </c>
      <c r="AH49" s="223"/>
      <c r="AI49" s="225"/>
      <c r="AJ49" s="29"/>
      <c r="AK49" s="97"/>
      <c r="AL49" s="93"/>
      <c r="AM49" s="97"/>
      <c r="AN49" s="29"/>
      <c r="AO49" s="227"/>
      <c r="AP49" s="243"/>
      <c r="AQ49" s="243"/>
      <c r="AR49" s="244"/>
      <c r="AS49" s="23"/>
      <c r="AT49" s="23"/>
      <c r="AU49" s="23"/>
      <c r="AV49" s="23"/>
      <c r="AW49" s="23"/>
      <c r="AX49" s="23"/>
      <c r="AY49" s="23"/>
      <c r="AZ49" s="23"/>
      <c r="BA49" s="23"/>
      <c r="BB49" s="23"/>
      <c r="BC49" s="23"/>
      <c r="BD49" s="23"/>
      <c r="BE49" s="23"/>
      <c r="BF49" s="23"/>
      <c r="BG49" s="23"/>
      <c r="BH49" s="23"/>
      <c r="BI49" s="23"/>
      <c r="BJ49" s="23"/>
    </row>
    <row r="50" spans="1:62" s="24" customFormat="1" ht="150" hidden="1" customHeight="1" x14ac:dyDescent="0.25">
      <c r="A50" s="208"/>
      <c r="B50" s="210"/>
      <c r="C50" s="213"/>
      <c r="D50" s="215"/>
      <c r="E50" s="215"/>
      <c r="F50" s="215"/>
      <c r="G50" s="232"/>
      <c r="H50" s="215"/>
      <c r="I50" s="227"/>
      <c r="J50" s="235"/>
      <c r="K50" s="237"/>
      <c r="L50" s="221"/>
      <c r="M50" s="221"/>
      <c r="N50" s="235"/>
      <c r="O50" s="237"/>
      <c r="P50" s="239"/>
      <c r="Q50" s="97"/>
      <c r="R50" s="97"/>
      <c r="S50" s="97"/>
      <c r="T50" s="97"/>
      <c r="U50" s="98" t="str">
        <f t="shared" si="35"/>
        <v xml:space="preserve">  </v>
      </c>
      <c r="V50" s="25" t="str">
        <f t="shared" si="1"/>
        <v/>
      </c>
      <c r="W50" s="95"/>
      <c r="X50" s="95"/>
      <c r="Y50" s="26" t="str">
        <f>IF(AND(W50="Preventivo",X50="Automático"),"50%",IF(AND(W50="Preventivo",X50="Manual"),"40%",IF(AND(W50="Detectivo",X50="Automático"),"40%",IF(AND(W50="Detectivo",X50="Manual"),"30%",IF(AND(W50="Correctivo",X50="Automático"),"35%",IF(AND(W50="Correctivo",X50="Manual"),"25%",""))))))</f>
        <v/>
      </c>
      <c r="Z50" s="95"/>
      <c r="AA50" s="95"/>
      <c r="AB50" s="95"/>
      <c r="AC50" s="27" t="str">
        <f t="shared" si="36"/>
        <v/>
      </c>
      <c r="AD50" s="241"/>
      <c r="AE50" s="26" t="str">
        <f>+AC50</f>
        <v/>
      </c>
      <c r="AF50" s="241"/>
      <c r="AG50" s="28" t="str">
        <f>IFERROR(IF(AND(V45="Impacto",V46="Impacto",V47="Impacto",V48="Impacto",V50="Impacto"),(AG48-(+AG48*Y50)),IF(V50="Impacto",(O45-(+O45*Y50)),IF(V50="Probabilidad",AG48,""))),"")</f>
        <v/>
      </c>
      <c r="AH50" s="223"/>
      <c r="AI50" s="225"/>
      <c r="AJ50" s="29"/>
      <c r="AK50" s="97"/>
      <c r="AL50" s="93"/>
      <c r="AM50" s="97"/>
      <c r="AN50" s="29"/>
      <c r="AO50" s="227"/>
      <c r="AP50" s="243"/>
      <c r="AQ50" s="243"/>
      <c r="AR50" s="244"/>
      <c r="AS50" s="23"/>
      <c r="AT50" s="23"/>
      <c r="AU50" s="23"/>
      <c r="AV50" s="23"/>
      <c r="AW50" s="23"/>
      <c r="AX50" s="23"/>
      <c r="AY50" s="23"/>
      <c r="AZ50" s="23"/>
      <c r="BA50" s="23"/>
      <c r="BB50" s="23"/>
      <c r="BC50" s="23"/>
      <c r="BD50" s="23"/>
      <c r="BE50" s="23"/>
      <c r="BF50" s="23"/>
      <c r="BG50" s="23"/>
      <c r="BH50" s="23"/>
      <c r="BI50" s="23"/>
      <c r="BJ50" s="23"/>
    </row>
    <row r="51" spans="1:62" s="24" customFormat="1" ht="150" hidden="1" customHeight="1" x14ac:dyDescent="0.25">
      <c r="A51" s="208"/>
      <c r="B51" s="210"/>
      <c r="C51" s="213"/>
      <c r="D51" s="215"/>
      <c r="E51" s="215"/>
      <c r="F51" s="215"/>
      <c r="G51" s="232"/>
      <c r="H51" s="215"/>
      <c r="I51" s="227"/>
      <c r="J51" s="235"/>
      <c r="K51" s="237"/>
      <c r="L51" s="221"/>
      <c r="M51" s="221"/>
      <c r="N51" s="235"/>
      <c r="O51" s="237"/>
      <c r="P51" s="239"/>
      <c r="Q51" s="97"/>
      <c r="R51" s="97"/>
      <c r="S51" s="97"/>
      <c r="T51" s="97"/>
      <c r="U51" s="98" t="str">
        <f t="shared" si="35"/>
        <v xml:space="preserve">  </v>
      </c>
      <c r="V51" s="25" t="str">
        <f t="shared" si="1"/>
        <v/>
      </c>
      <c r="W51" s="95"/>
      <c r="X51" s="95"/>
      <c r="Y51" s="26" t="str">
        <f>IF(AND(W51="Preventivo",X51="Automático"),"50%",IF(AND(W51="Preventivo",X51="Manual"),"40%",IF(AND(W51="Detectivo",X51="Automático"),"40%",IF(AND(W51="Detectivo",X51="Manual"),"30%",IF(AND(W51="Correctivo",X51="Automático"),"35%",IF(AND(W51="Correctivo",X51="Manual"),"25%",""))))))</f>
        <v/>
      </c>
      <c r="Z51" s="95"/>
      <c r="AA51" s="95"/>
      <c r="AB51" s="95"/>
      <c r="AC51" s="27" t="str">
        <f t="shared" si="36"/>
        <v/>
      </c>
      <c r="AD51" s="241"/>
      <c r="AE51" s="26" t="str">
        <f>+AC51</f>
        <v/>
      </c>
      <c r="AF51" s="241"/>
      <c r="AG51" s="28" t="str">
        <f>IFERROR(IF(AND(V45="Impacto",V46="Impacto",V47="Impacto",V48="Impacto",V51="Impacto"),(AG48-(+AG48*Y51)),IF(V51="Impacto",(O45-(+O45*Y51)),IF(V51="Probabilidad",AG48,""))),"")</f>
        <v/>
      </c>
      <c r="AH51" s="223"/>
      <c r="AI51" s="225"/>
      <c r="AJ51" s="29"/>
      <c r="AK51" s="97"/>
      <c r="AL51" s="93"/>
      <c r="AM51" s="97"/>
      <c r="AN51" s="29"/>
      <c r="AO51" s="227"/>
      <c r="AP51" s="243"/>
      <c r="AQ51" s="243"/>
      <c r="AR51" s="244"/>
      <c r="AS51" s="23"/>
      <c r="AT51" s="23"/>
      <c r="AU51" s="23"/>
      <c r="AV51" s="23"/>
      <c r="AW51" s="23"/>
      <c r="AX51" s="23"/>
      <c r="AY51" s="23"/>
      <c r="AZ51" s="23"/>
      <c r="BA51" s="23"/>
      <c r="BB51" s="23"/>
      <c r="BC51" s="23"/>
      <c r="BD51" s="23"/>
      <c r="BE51" s="23"/>
      <c r="BF51" s="23"/>
      <c r="BG51" s="23"/>
      <c r="BH51" s="23"/>
      <c r="BI51" s="23"/>
      <c r="BJ51" s="23"/>
    </row>
    <row r="52" spans="1:62" s="24" customFormat="1" ht="150" hidden="1" customHeight="1" x14ac:dyDescent="0.25">
      <c r="A52" s="208"/>
      <c r="B52" s="210"/>
      <c r="C52" s="213"/>
      <c r="D52" s="215"/>
      <c r="E52" s="215"/>
      <c r="F52" s="215"/>
      <c r="G52" s="232"/>
      <c r="H52" s="215"/>
      <c r="I52" s="227"/>
      <c r="J52" s="235"/>
      <c r="K52" s="237"/>
      <c r="L52" s="221"/>
      <c r="M52" s="221"/>
      <c r="N52" s="235"/>
      <c r="O52" s="237"/>
      <c r="P52" s="239"/>
      <c r="Q52" s="97"/>
      <c r="R52" s="97"/>
      <c r="S52" s="97"/>
      <c r="T52" s="97"/>
      <c r="U52" s="98" t="str">
        <f t="shared" si="35"/>
        <v xml:space="preserve">  </v>
      </c>
      <c r="V52" s="25" t="str">
        <f t="shared" si="1"/>
        <v/>
      </c>
      <c r="W52" s="95"/>
      <c r="X52" s="95"/>
      <c r="Y52" s="26" t="str">
        <f>IF(AND(W52="Preventivo",X52="Automático"),"50%",IF(AND(W52="Preventivo",X52="Manual"),"40%",IF(AND(W52="Detectivo",X52="Automático"),"40%",IF(AND(W52="Detectivo",X52="Manual"),"30%",IF(AND(W52="Correctivo",X52="Automático"),"35%",IF(AND(W52="Correctivo",X52="Manual"),"25%",""))))))</f>
        <v/>
      </c>
      <c r="Z52" s="95"/>
      <c r="AA52" s="95"/>
      <c r="AB52" s="95"/>
      <c r="AC52" s="27" t="str">
        <f t="shared" si="36"/>
        <v/>
      </c>
      <c r="AD52" s="241"/>
      <c r="AE52" s="26" t="str">
        <f>+AC52</f>
        <v/>
      </c>
      <c r="AF52" s="241"/>
      <c r="AG52" s="28" t="str">
        <f>IFERROR(IF(AND(V46="Impacto",V47="Impacto",V48="Impacto",V49="Impacto",V52="Impacto"),(AG49-(+AG49*Y52)),IF(V52="Impacto",(O46-(+O46*Y52)),IF(V52="Probabilidad",AG49,""))),"")</f>
        <v/>
      </c>
      <c r="AH52" s="223"/>
      <c r="AI52" s="225"/>
      <c r="AJ52" s="29"/>
      <c r="AK52" s="97"/>
      <c r="AL52" s="93"/>
      <c r="AM52" s="97"/>
      <c r="AN52" s="29"/>
      <c r="AO52" s="227"/>
      <c r="AP52" s="243"/>
      <c r="AQ52" s="243"/>
      <c r="AR52" s="244"/>
      <c r="AS52" s="23"/>
      <c r="AT52" s="23"/>
      <c r="AU52" s="23"/>
      <c r="AV52" s="23"/>
      <c r="AW52" s="23"/>
      <c r="AX52" s="23"/>
      <c r="AY52" s="23"/>
      <c r="AZ52" s="23"/>
      <c r="BA52" s="23"/>
      <c r="BB52" s="23"/>
      <c r="BC52" s="23"/>
      <c r="BD52" s="23"/>
      <c r="BE52" s="23"/>
      <c r="BF52" s="23"/>
      <c r="BG52" s="23"/>
      <c r="BH52" s="23"/>
      <c r="BI52" s="23"/>
      <c r="BJ52" s="23"/>
    </row>
    <row r="53" spans="1:62" s="24" customFormat="1" ht="150" hidden="1" customHeight="1" x14ac:dyDescent="0.25">
      <c r="A53" s="208" t="s">
        <v>88</v>
      </c>
      <c r="B53" s="210"/>
      <c r="C53" s="213"/>
      <c r="D53" s="215"/>
      <c r="E53" s="215"/>
      <c r="F53" s="215"/>
      <c r="G53" s="232" t="str">
        <f t="shared" ref="G53" si="39">+CONCATENATE(D53," ",E53," ",F53)</f>
        <v xml:space="preserve">  </v>
      </c>
      <c r="H53" s="215"/>
      <c r="I53" s="227"/>
      <c r="J53" s="235" t="str">
        <f>IF(I53&lt;=0,"",IF(I53&lt;=3,"Muy Baja",IF(I53&lt;=34,"Baja",IF(I53&lt;=600,"Media",IF(I53&lt;=6000,"Alta","Muy Alta")))))</f>
        <v/>
      </c>
      <c r="K53" s="237" t="str">
        <f>IF(J53="","",IF(J53="Muy Baja",0.2,IF(J53="Baja",0.4,IF(J53="Media",0.6,IF(J53="Alta",0.8,IF(J53="Muy Alta",1,))))))</f>
        <v/>
      </c>
      <c r="L53" s="221"/>
      <c r="M53" s="221">
        <f>IF(NOT(ISERROR(MATCH(L53,'[7]Tabla Impacto'!$B$221:$B$223,0))),'[7]Tabla Impacto'!$F$223,L53)</f>
        <v>0</v>
      </c>
      <c r="N53" s="235" t="str">
        <f>IF(OR(M53='[7]Tabla Impacto'!$C$11,M53='[7]Tabla Impacto'!$D$11),"Leve",IF(OR(M53='[7]Tabla Impacto'!$C$12,M53='[7]Tabla Impacto'!$D$12),"Menor",IF(OR(M53='[7]Tabla Impacto'!$C$13,M53='[7]Tabla Impacto'!$D$13),"Moderado",IF(OR(M53='[7]Tabla Impacto'!$C$14,M53='[7]Tabla Impacto'!$D$14),"Mayor",IF(OR(M53='[7]Tabla Impacto'!$C$15,M53='[7]Tabla Impacto'!$D$15),"Catastrófico","")))))</f>
        <v/>
      </c>
      <c r="O53" s="237" t="str">
        <f>IF(N53="","",IF(N53="Leve",0.2,IF(N53="Menor",0.4,IF(N53="Moderado",0.6,IF(N53="Mayor",0.8,IF(N53="Catastrófico",1,))))))</f>
        <v/>
      </c>
      <c r="P53" s="23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97"/>
      <c r="R53" s="93"/>
      <c r="S53" s="97"/>
      <c r="T53" s="93"/>
      <c r="U53" s="98" t="str">
        <f>+CONCATENATE(R53," ",S53," ",T53)</f>
        <v xml:space="preserve">  </v>
      </c>
      <c r="V53" s="25" t="str">
        <f t="shared" si="1"/>
        <v/>
      </c>
      <c r="W53" s="95"/>
      <c r="X53" s="95"/>
      <c r="Y53" s="26" t="str">
        <f>IF(AND(W53="Preventivo",X53="Automático"),"50%",IF(AND(W53="Preventivo",X53="Manual"),"40%",IF(AND(W53="Detectivo",X53="Automático"),"40%",IF(AND(W53="Detectivo",X53="Manual"),"30%",IF(AND(W53="Correctivo",X53="Automático"),"35%",IF(AND(W53="Correctivo",X53="Manual"),"25%",""))))))</f>
        <v/>
      </c>
      <c r="Z53" s="95"/>
      <c r="AA53" s="95"/>
      <c r="AB53" s="95"/>
      <c r="AC53" s="27" t="str">
        <f>IFERROR(IF(V53="Probabilidad",(K53-(+K53*Y53)),IF(V53="Impacto",K53,"")),"")</f>
        <v/>
      </c>
      <c r="AD53" s="241" t="str">
        <f>IFERROR(LOOKUP(LOOKUP(2,1/(AC53:AC59&lt;&gt;""),AC53:AC59),'[7]Opciones Tratamiento'!$I$2:$I$6,'[7]Opciones Tratamiento'!$J$2:$J$6),"")</f>
        <v/>
      </c>
      <c r="AE53" s="26" t="str">
        <f>+AC53</f>
        <v/>
      </c>
      <c r="AF53" s="241" t="str">
        <f>IFERROR(LOOKUP(LOOKUP(2,1/(AG53:AG59&lt;&gt;""),AG53:AG59),'[7]Opciones Tratamiento'!L2:M6),"")</f>
        <v/>
      </c>
      <c r="AG53" s="28" t="str">
        <f>IFERROR(IF(V53="Impacto",(O53-(+O53*Y53)),IF(V53="Probabilidad",O53,"")),"")</f>
        <v/>
      </c>
      <c r="AH53" s="223"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225"/>
      <c r="AJ53" s="29"/>
      <c r="AK53" s="97"/>
      <c r="AL53" s="93"/>
      <c r="AM53" s="97"/>
      <c r="AN53" s="29"/>
      <c r="AO53" s="227"/>
      <c r="AP53" s="243"/>
      <c r="AQ53" s="243"/>
      <c r="AR53" s="244"/>
      <c r="AS53" s="23"/>
      <c r="AT53" s="23"/>
      <c r="AU53" s="23"/>
      <c r="AV53" s="23"/>
      <c r="AW53" s="23"/>
      <c r="AX53" s="23"/>
      <c r="AY53" s="23"/>
      <c r="AZ53" s="23"/>
      <c r="BA53" s="23"/>
      <c r="BB53" s="23"/>
      <c r="BC53" s="23"/>
      <c r="BD53" s="23"/>
      <c r="BE53" s="23"/>
      <c r="BF53" s="23"/>
      <c r="BG53" s="23"/>
      <c r="BH53" s="23"/>
      <c r="BI53" s="23"/>
      <c r="BJ53" s="23"/>
    </row>
    <row r="54" spans="1:62" s="24" customFormat="1" ht="150" hidden="1" customHeight="1" x14ac:dyDescent="0.25">
      <c r="A54" s="208"/>
      <c r="B54" s="210"/>
      <c r="C54" s="213"/>
      <c r="D54" s="215"/>
      <c r="E54" s="215"/>
      <c r="F54" s="215"/>
      <c r="G54" s="232"/>
      <c r="H54" s="215"/>
      <c r="I54" s="227"/>
      <c r="J54" s="235"/>
      <c r="K54" s="237"/>
      <c r="L54" s="221"/>
      <c r="M54" s="221"/>
      <c r="N54" s="235"/>
      <c r="O54" s="237"/>
      <c r="P54" s="239"/>
      <c r="Q54" s="97"/>
      <c r="R54" s="97"/>
      <c r="S54" s="97"/>
      <c r="T54" s="97"/>
      <c r="U54" s="98" t="str">
        <f>+CONCATENATE(R54," ",S54," ",T54)</f>
        <v xml:space="preserve">  </v>
      </c>
      <c r="V54" s="25" t="str">
        <f t="shared" si="1"/>
        <v/>
      </c>
      <c r="W54" s="95"/>
      <c r="X54" s="95"/>
      <c r="Y54" s="26" t="str">
        <f t="shared" ref="Y54" si="40">IF(AND(W54="Preventivo",X54="Automático"),"50%",IF(AND(W54="Preventivo",X54="Manual"),"40%",IF(AND(W54="Detectivo",X54="Automático"),"40%",IF(AND(W54="Detectivo",X54="Manual"),"30%",IF(AND(W54="Correctivo",X54="Automático"),"35%",IF(AND(W54="Correctivo",X54="Manual"),"25%",""))))))</f>
        <v/>
      </c>
      <c r="Z54" s="95"/>
      <c r="AA54" s="95"/>
      <c r="AB54" s="95"/>
      <c r="AC54" s="27" t="str">
        <f>IFERROR(IF(AND(V53="Probabilidad",V54="Probabilidad"),(AE53-(+AE53*Y54)),IF(V54="Probabilidad",(K53-(+K53*Y54)),IF(V54="Impacto",AE53,""))),"")</f>
        <v/>
      </c>
      <c r="AD54" s="241"/>
      <c r="AE54" s="26" t="str">
        <f t="shared" ref="AE54" si="41">+AC54</f>
        <v/>
      </c>
      <c r="AF54" s="241"/>
      <c r="AG54" s="28" t="str">
        <f>IFERROR(IF(AND(V53="Impacto",V54="Impacto"),(AG53-(+AG53*Y54)),IF(V54="Impacto",(O53-(+O53*Y54)),IF(V54="Probabilidad",AG53,""))),"")</f>
        <v/>
      </c>
      <c r="AH54" s="223"/>
      <c r="AI54" s="225"/>
      <c r="AJ54" s="29"/>
      <c r="AK54" s="97"/>
      <c r="AL54" s="93"/>
      <c r="AM54" s="97"/>
      <c r="AN54" s="29"/>
      <c r="AO54" s="227"/>
      <c r="AP54" s="243"/>
      <c r="AQ54" s="243"/>
      <c r="AR54" s="244"/>
      <c r="AS54" s="23"/>
      <c r="AT54" s="23"/>
      <c r="AU54" s="23"/>
      <c r="AV54" s="23"/>
      <c r="AW54" s="23"/>
      <c r="AX54" s="23"/>
      <c r="AY54" s="23"/>
      <c r="AZ54" s="23"/>
      <c r="BA54" s="23"/>
      <c r="BB54" s="23"/>
      <c r="BC54" s="23"/>
      <c r="BD54" s="23"/>
      <c r="BE54" s="23"/>
      <c r="BF54" s="23"/>
      <c r="BG54" s="23"/>
      <c r="BH54" s="23"/>
      <c r="BI54" s="23"/>
      <c r="BJ54" s="23"/>
    </row>
    <row r="55" spans="1:62" s="24" customFormat="1" ht="150" hidden="1" customHeight="1" x14ac:dyDescent="0.25">
      <c r="A55" s="208"/>
      <c r="B55" s="210"/>
      <c r="C55" s="213"/>
      <c r="D55" s="215"/>
      <c r="E55" s="215"/>
      <c r="F55" s="215"/>
      <c r="G55" s="232"/>
      <c r="H55" s="215"/>
      <c r="I55" s="227"/>
      <c r="J55" s="235"/>
      <c r="K55" s="237"/>
      <c r="L55" s="221"/>
      <c r="M55" s="221"/>
      <c r="N55" s="235"/>
      <c r="O55" s="237"/>
      <c r="P55" s="239"/>
      <c r="Q55" s="97"/>
      <c r="R55" s="97"/>
      <c r="S55" s="97"/>
      <c r="T55" s="97"/>
      <c r="U55" s="98" t="str">
        <f t="shared" ref="U55:U59" si="42">+CONCATENATE(R55," ",S55," ",T55)</f>
        <v xml:space="preserve">  </v>
      </c>
      <c r="V55" s="25" t="str">
        <f t="shared" si="1"/>
        <v/>
      </c>
      <c r="W55" s="95"/>
      <c r="X55" s="95"/>
      <c r="Y55" s="26" t="str">
        <f>IF(AND(W55="Preventivo",X55="Automático"),"50%",IF(AND(W55="Preventivo",X55="Manual"),"40%",IF(AND(W55="Detectivo",X55="Automático"),"40%",IF(AND(W55="Detectivo",X55="Manual"),"30%",IF(AND(W55="Correctivo",X55="Automático"),"35%",IF(AND(W55="Correctivo",X55="Manual"),"25%",""))))))</f>
        <v/>
      </c>
      <c r="Z55" s="95"/>
      <c r="AA55" s="95"/>
      <c r="AB55" s="95"/>
      <c r="AC55" s="27" t="str">
        <f t="shared" ref="AC55:AC59" si="43">IFERROR(IF(AND(V54="Probabilidad",V55="Probabilidad"),(AE54-(+AE54*Y55)),IF(V55="Probabilidad",(K54-(+K54*Y55)),IF(V55="Impacto",AE54,""))),"")</f>
        <v/>
      </c>
      <c r="AD55" s="241"/>
      <c r="AE55" s="26" t="str">
        <f>+AC55</f>
        <v/>
      </c>
      <c r="AF55" s="241"/>
      <c r="AG55" s="28" t="str">
        <f>IFERROR(IF(AND(V53="Impacto",V54="Impacto",V55="Impacto"),(AG54-(+AG54*Y55)),IF(V55="Impacto",(O53-(+O53*Y55)),IF(V55="Probabilidad",AG54,""))),"")</f>
        <v/>
      </c>
      <c r="AH55" s="223"/>
      <c r="AI55" s="225"/>
      <c r="AJ55" s="29"/>
      <c r="AK55" s="97"/>
      <c r="AL55" s="93"/>
      <c r="AM55" s="97"/>
      <c r="AN55" s="29"/>
      <c r="AO55" s="227"/>
      <c r="AP55" s="243"/>
      <c r="AQ55" s="243"/>
      <c r="AR55" s="244"/>
      <c r="AS55" s="23"/>
      <c r="AT55" s="23"/>
      <c r="AU55" s="23"/>
      <c r="AV55" s="23"/>
      <c r="AW55" s="23"/>
      <c r="AX55" s="23"/>
      <c r="AY55" s="23"/>
      <c r="AZ55" s="23"/>
      <c r="BA55" s="23"/>
      <c r="BB55" s="23"/>
      <c r="BC55" s="23"/>
      <c r="BD55" s="23"/>
      <c r="BE55" s="23"/>
      <c r="BF55" s="23"/>
      <c r="BG55" s="23"/>
      <c r="BH55" s="23"/>
      <c r="BI55" s="23"/>
      <c r="BJ55" s="23"/>
    </row>
    <row r="56" spans="1:62" s="24" customFormat="1" ht="150" hidden="1" customHeight="1" x14ac:dyDescent="0.25">
      <c r="A56" s="208"/>
      <c r="B56" s="210"/>
      <c r="C56" s="213"/>
      <c r="D56" s="215"/>
      <c r="E56" s="215"/>
      <c r="F56" s="215"/>
      <c r="G56" s="232"/>
      <c r="H56" s="215"/>
      <c r="I56" s="227"/>
      <c r="J56" s="235"/>
      <c r="K56" s="237"/>
      <c r="L56" s="221"/>
      <c r="M56" s="221"/>
      <c r="N56" s="235"/>
      <c r="O56" s="237"/>
      <c r="P56" s="239"/>
      <c r="Q56" s="97"/>
      <c r="R56" s="97"/>
      <c r="S56" s="97"/>
      <c r="T56" s="97"/>
      <c r="U56" s="98" t="str">
        <f t="shared" si="42"/>
        <v xml:space="preserve">  </v>
      </c>
      <c r="V56" s="25" t="str">
        <f t="shared" si="1"/>
        <v/>
      </c>
      <c r="W56" s="95"/>
      <c r="X56" s="95"/>
      <c r="Y56" s="26" t="str">
        <f t="shared" ref="Y56" si="44">IF(AND(W56="Preventivo",X56="Automático"),"50%",IF(AND(W56="Preventivo",X56="Manual"),"40%",IF(AND(W56="Detectivo",X56="Automático"),"40%",IF(AND(W56="Detectivo",X56="Manual"),"30%",IF(AND(W56="Correctivo",X56="Automático"),"35%",IF(AND(W56="Correctivo",X56="Manual"),"25%",""))))))</f>
        <v/>
      </c>
      <c r="Z56" s="95"/>
      <c r="AA56" s="95"/>
      <c r="AB56" s="95"/>
      <c r="AC56" s="27" t="str">
        <f t="shared" si="43"/>
        <v/>
      </c>
      <c r="AD56" s="241"/>
      <c r="AE56" s="26" t="str">
        <f t="shared" ref="AE56" si="45">+AC56</f>
        <v/>
      </c>
      <c r="AF56" s="241"/>
      <c r="AG56" s="28" t="str">
        <f>IFERROR(IF(AND(V53="Impacto",V54="Impacto",V55="Impacto",V56="Impacto"),(AG55-(+AG55*Y56)),IF(V56="Impacto",(O53-(+O53*Y56)),IF(V56="Probabilidad",AG55,""))),"")</f>
        <v/>
      </c>
      <c r="AH56" s="223"/>
      <c r="AI56" s="225"/>
      <c r="AJ56" s="29"/>
      <c r="AK56" s="97"/>
      <c r="AL56" s="93"/>
      <c r="AM56" s="97"/>
      <c r="AN56" s="29"/>
      <c r="AO56" s="227"/>
      <c r="AP56" s="243"/>
      <c r="AQ56" s="243"/>
      <c r="AR56" s="244"/>
      <c r="AS56" s="23"/>
      <c r="AT56" s="23"/>
      <c r="AU56" s="23"/>
      <c r="AV56" s="23"/>
      <c r="AW56" s="23"/>
      <c r="AX56" s="23"/>
      <c r="AY56" s="23"/>
      <c r="AZ56" s="23"/>
      <c r="BA56" s="23"/>
      <c r="BB56" s="23"/>
      <c r="BC56" s="23"/>
      <c r="BD56" s="23"/>
      <c r="BE56" s="23"/>
      <c r="BF56" s="23"/>
      <c r="BG56" s="23"/>
      <c r="BH56" s="23"/>
      <c r="BI56" s="23"/>
      <c r="BJ56" s="23"/>
    </row>
    <row r="57" spans="1:62" s="24" customFormat="1" ht="150" hidden="1" customHeight="1" x14ac:dyDescent="0.25">
      <c r="A57" s="208"/>
      <c r="B57" s="210"/>
      <c r="C57" s="213"/>
      <c r="D57" s="215"/>
      <c r="E57" s="215"/>
      <c r="F57" s="215"/>
      <c r="G57" s="232"/>
      <c r="H57" s="215"/>
      <c r="I57" s="227"/>
      <c r="J57" s="235"/>
      <c r="K57" s="237"/>
      <c r="L57" s="221"/>
      <c r="M57" s="221"/>
      <c r="N57" s="235"/>
      <c r="O57" s="237"/>
      <c r="P57" s="239"/>
      <c r="Q57" s="97"/>
      <c r="R57" s="97"/>
      <c r="S57" s="97"/>
      <c r="T57" s="97"/>
      <c r="U57" s="98" t="str">
        <f t="shared" si="42"/>
        <v xml:space="preserve">  </v>
      </c>
      <c r="V57" s="25" t="str">
        <f t="shared" si="1"/>
        <v/>
      </c>
      <c r="W57" s="95"/>
      <c r="X57" s="95"/>
      <c r="Y57" s="26" t="str">
        <f>IF(AND(W57="Preventivo",X57="Automático"),"50%",IF(AND(W57="Preventivo",X57="Manual"),"40%",IF(AND(W57="Detectivo",X57="Automático"),"40%",IF(AND(W57="Detectivo",X57="Manual"),"30%",IF(AND(W57="Correctivo",X57="Automático"),"35%",IF(AND(W57="Correctivo",X57="Manual"),"25%",""))))))</f>
        <v/>
      </c>
      <c r="Z57" s="95"/>
      <c r="AA57" s="95"/>
      <c r="AB57" s="95"/>
      <c r="AC57" s="27" t="str">
        <f t="shared" si="43"/>
        <v/>
      </c>
      <c r="AD57" s="241"/>
      <c r="AE57" s="26" t="str">
        <f>+AC57</f>
        <v/>
      </c>
      <c r="AF57" s="241"/>
      <c r="AG57" s="28" t="str">
        <f>IFERROR(IF(AND(V52="Impacto",V53="Impacto",V54="Impacto",V55="Impacto",V57="Impacto"),(AG55-(+AG55*Y57)),IF(V57="Impacto",(O52-(+O52*Y57)),IF(V57="Probabilidad",AG55,""))),"")</f>
        <v/>
      </c>
      <c r="AH57" s="223"/>
      <c r="AI57" s="225"/>
      <c r="AJ57" s="29"/>
      <c r="AK57" s="97"/>
      <c r="AL57" s="93"/>
      <c r="AM57" s="97"/>
      <c r="AN57" s="29"/>
      <c r="AO57" s="227"/>
      <c r="AP57" s="243"/>
      <c r="AQ57" s="243"/>
      <c r="AR57" s="244"/>
      <c r="AS57" s="23"/>
      <c r="AT57" s="23"/>
      <c r="AU57" s="23"/>
      <c r="AV57" s="23"/>
      <c r="AW57" s="23"/>
      <c r="AX57" s="23"/>
      <c r="AY57" s="23"/>
      <c r="AZ57" s="23"/>
      <c r="BA57" s="23"/>
      <c r="BB57" s="23"/>
      <c r="BC57" s="23"/>
      <c r="BD57" s="23"/>
      <c r="BE57" s="23"/>
      <c r="BF57" s="23"/>
      <c r="BG57" s="23"/>
      <c r="BH57" s="23"/>
      <c r="BI57" s="23"/>
      <c r="BJ57" s="23"/>
    </row>
    <row r="58" spans="1:62" s="24" customFormat="1" ht="150" hidden="1" customHeight="1" x14ac:dyDescent="0.25">
      <c r="A58" s="208"/>
      <c r="B58" s="210"/>
      <c r="C58" s="213"/>
      <c r="D58" s="215"/>
      <c r="E58" s="215"/>
      <c r="F58" s="215"/>
      <c r="G58" s="232"/>
      <c r="H58" s="215"/>
      <c r="I58" s="227"/>
      <c r="J58" s="235"/>
      <c r="K58" s="237"/>
      <c r="L58" s="221"/>
      <c r="M58" s="221"/>
      <c r="N58" s="235"/>
      <c r="O58" s="237"/>
      <c r="P58" s="239"/>
      <c r="Q58" s="97"/>
      <c r="R58" s="97"/>
      <c r="S58" s="97"/>
      <c r="T58" s="97"/>
      <c r="U58" s="98" t="str">
        <f t="shared" si="42"/>
        <v xml:space="preserve">  </v>
      </c>
      <c r="V58" s="25" t="str">
        <f t="shared" si="1"/>
        <v/>
      </c>
      <c r="W58" s="95"/>
      <c r="X58" s="95"/>
      <c r="Y58" s="26" t="str">
        <f>IF(AND(W58="Preventivo",X58="Automático"),"50%",IF(AND(W58="Preventivo",X58="Manual"),"40%",IF(AND(W58="Detectivo",X58="Automático"),"40%",IF(AND(W58="Detectivo",X58="Manual"),"30%",IF(AND(W58="Correctivo",X58="Automático"),"35%",IF(AND(W58="Correctivo",X58="Manual"),"25%",""))))))</f>
        <v/>
      </c>
      <c r="Z58" s="95"/>
      <c r="AA58" s="95"/>
      <c r="AB58" s="95"/>
      <c r="AC58" s="27" t="str">
        <f t="shared" si="43"/>
        <v/>
      </c>
      <c r="AD58" s="241"/>
      <c r="AE58" s="26" t="str">
        <f>+AC58</f>
        <v/>
      </c>
      <c r="AF58" s="241"/>
      <c r="AG58" s="28" t="str">
        <f>IFERROR(IF(AND(V52="Impacto",V53="Impacto",V54="Impacto",V55="Impacto",V58="Impacto"),(AG55-(+AG55*Y58)),IF(V58="Impacto",(O52-(+O52*Y58)),IF(V58="Probabilidad",AG55,""))),"")</f>
        <v/>
      </c>
      <c r="AH58" s="223"/>
      <c r="AI58" s="225"/>
      <c r="AJ58" s="29"/>
      <c r="AK58" s="97"/>
      <c r="AL58" s="93"/>
      <c r="AM58" s="97"/>
      <c r="AN58" s="29"/>
      <c r="AO58" s="227"/>
      <c r="AP58" s="243"/>
      <c r="AQ58" s="243"/>
      <c r="AR58" s="244"/>
      <c r="AS58" s="23"/>
      <c r="AT58" s="23"/>
      <c r="AU58" s="23"/>
      <c r="AV58" s="23"/>
      <c r="AW58" s="23"/>
      <c r="AX58" s="23"/>
      <c r="AY58" s="23"/>
      <c r="AZ58" s="23"/>
      <c r="BA58" s="23"/>
      <c r="BB58" s="23"/>
      <c r="BC58" s="23"/>
      <c r="BD58" s="23"/>
      <c r="BE58" s="23"/>
      <c r="BF58" s="23"/>
      <c r="BG58" s="23"/>
      <c r="BH58" s="23"/>
      <c r="BI58" s="23"/>
      <c r="BJ58" s="23"/>
    </row>
    <row r="59" spans="1:62" s="24" customFormat="1" ht="150" hidden="1" customHeight="1" x14ac:dyDescent="0.25">
      <c r="A59" s="208"/>
      <c r="B59" s="210"/>
      <c r="C59" s="213"/>
      <c r="D59" s="215"/>
      <c r="E59" s="215"/>
      <c r="F59" s="215"/>
      <c r="G59" s="232"/>
      <c r="H59" s="215"/>
      <c r="I59" s="227"/>
      <c r="J59" s="235"/>
      <c r="K59" s="237"/>
      <c r="L59" s="221"/>
      <c r="M59" s="221"/>
      <c r="N59" s="235"/>
      <c r="O59" s="237"/>
      <c r="P59" s="239"/>
      <c r="Q59" s="97"/>
      <c r="R59" s="97"/>
      <c r="S59" s="97"/>
      <c r="T59" s="97"/>
      <c r="U59" s="98" t="str">
        <f t="shared" si="42"/>
        <v xml:space="preserve">  </v>
      </c>
      <c r="V59" s="25" t="str">
        <f t="shared" si="1"/>
        <v/>
      </c>
      <c r="W59" s="95"/>
      <c r="X59" s="95"/>
      <c r="Y59" s="26" t="str">
        <f>IF(AND(W59="Preventivo",X59="Automático"),"50%",IF(AND(W59="Preventivo",X59="Manual"),"40%",IF(AND(W59="Detectivo",X59="Automático"),"40%",IF(AND(W59="Detectivo",X59="Manual"),"30%",IF(AND(W59="Correctivo",X59="Automático"),"35%",IF(AND(W59="Correctivo",X59="Manual"),"25%",""))))))</f>
        <v/>
      </c>
      <c r="Z59" s="95"/>
      <c r="AA59" s="95"/>
      <c r="AB59" s="95"/>
      <c r="AC59" s="27" t="str">
        <f t="shared" si="43"/>
        <v/>
      </c>
      <c r="AD59" s="241"/>
      <c r="AE59" s="26" t="str">
        <f>+AC59</f>
        <v/>
      </c>
      <c r="AF59" s="241"/>
      <c r="AG59" s="28" t="str">
        <f>IFERROR(IF(AND(V53="Impacto",V54="Impacto",V55="Impacto",V56="Impacto",V59="Impacto"),(AG56-(+AG56*Y59)),IF(V59="Impacto",(O53-(+O53*Y59)),IF(V59="Probabilidad",AG56,""))),"")</f>
        <v/>
      </c>
      <c r="AH59" s="223"/>
      <c r="AI59" s="225"/>
      <c r="AJ59" s="29"/>
      <c r="AK59" s="97"/>
      <c r="AL59" s="93"/>
      <c r="AM59" s="97"/>
      <c r="AN59" s="29"/>
      <c r="AO59" s="227"/>
      <c r="AP59" s="243"/>
      <c r="AQ59" s="243"/>
      <c r="AR59" s="244"/>
      <c r="AS59" s="23"/>
      <c r="AT59" s="23"/>
      <c r="AU59" s="23"/>
      <c r="AV59" s="23"/>
      <c r="AW59" s="23"/>
      <c r="AX59" s="23"/>
      <c r="AY59" s="23"/>
      <c r="AZ59" s="23"/>
      <c r="BA59" s="23"/>
      <c r="BB59" s="23"/>
      <c r="BC59" s="23"/>
      <c r="BD59" s="23"/>
      <c r="BE59" s="23"/>
      <c r="BF59" s="23"/>
      <c r="BG59" s="23"/>
      <c r="BH59" s="23"/>
      <c r="BI59" s="23"/>
      <c r="BJ59" s="23"/>
    </row>
    <row r="60" spans="1:62" s="24" customFormat="1" ht="150" hidden="1" customHeight="1" x14ac:dyDescent="0.25">
      <c r="A60" s="208" t="s">
        <v>89</v>
      </c>
      <c r="B60" s="210"/>
      <c r="C60" s="213"/>
      <c r="D60" s="215"/>
      <c r="E60" s="215"/>
      <c r="F60" s="215"/>
      <c r="G60" s="232" t="str">
        <f t="shared" ref="G60" si="46">+CONCATENATE(D60," ",E60," ",F60)</f>
        <v xml:space="preserve">  </v>
      </c>
      <c r="H60" s="215"/>
      <c r="I60" s="227"/>
      <c r="J60" s="235" t="str">
        <f>IF(I60&lt;=0,"",IF(I60&lt;=3,"Muy Baja",IF(I60&lt;=34,"Baja",IF(I60&lt;=600,"Media",IF(I60&lt;=6000,"Alta","Muy Alta")))))</f>
        <v/>
      </c>
      <c r="K60" s="237" t="str">
        <f>IF(J60="","",IF(J60="Muy Baja",0.2,IF(J60="Baja",0.4,IF(J60="Media",0.6,IF(J60="Alta",0.8,IF(J60="Muy Alta",1,))))))</f>
        <v/>
      </c>
      <c r="L60" s="221"/>
      <c r="M60" s="221">
        <f>IF(NOT(ISERROR(MATCH(L60,'[7]Tabla Impacto'!$B$221:$B$223,0))),'[7]Tabla Impacto'!$F$223,L60)</f>
        <v>0</v>
      </c>
      <c r="N60" s="235" t="str">
        <f>IF(OR(M60='[7]Tabla Impacto'!$C$11,M60='[7]Tabla Impacto'!$D$11),"Leve",IF(OR(M60='[7]Tabla Impacto'!$C$12,M60='[7]Tabla Impacto'!$D$12),"Menor",IF(OR(M60='[7]Tabla Impacto'!$C$13,M60='[7]Tabla Impacto'!$D$13),"Moderado",IF(OR(M60='[7]Tabla Impacto'!$C$14,M60='[7]Tabla Impacto'!$D$14),"Mayor",IF(OR(M60='[7]Tabla Impacto'!$C$15,M60='[7]Tabla Impacto'!$D$15),"Catastrófico","")))))</f>
        <v/>
      </c>
      <c r="O60" s="237" t="str">
        <f>IF(N60="","",IF(N60="Leve",0.2,IF(N60="Menor",0.4,IF(N60="Moderado",0.6,IF(N60="Mayor",0.8,IF(N60="Catastrófico",1,))))))</f>
        <v/>
      </c>
      <c r="P60" s="23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97"/>
      <c r="R60" s="93"/>
      <c r="S60" s="97"/>
      <c r="T60" s="93"/>
      <c r="U60" s="98" t="str">
        <f>+CONCATENATE(R60," ",S60," ",T60)</f>
        <v xml:space="preserve">  </v>
      </c>
      <c r="V60" s="25" t="str">
        <f t="shared" si="1"/>
        <v/>
      </c>
      <c r="W60" s="95"/>
      <c r="X60" s="95"/>
      <c r="Y60" s="26" t="str">
        <f>IF(AND(W60="Preventivo",X60="Automático"),"50%",IF(AND(W60="Preventivo",X60="Manual"),"40%",IF(AND(W60="Detectivo",X60="Automático"),"40%",IF(AND(W60="Detectivo",X60="Manual"),"30%",IF(AND(W60="Correctivo",X60="Automático"),"35%",IF(AND(W60="Correctivo",X60="Manual"),"25%",""))))))</f>
        <v/>
      </c>
      <c r="Z60" s="95"/>
      <c r="AA60" s="95"/>
      <c r="AB60" s="95"/>
      <c r="AC60" s="27" t="str">
        <f>IFERROR(IF(V60="Probabilidad",(K60-(+K60*Y60)),IF(V60="Impacto",K60,"")),"")</f>
        <v/>
      </c>
      <c r="AD60" s="241" t="str">
        <f>IFERROR(LOOKUP(LOOKUP(2,1/(AC60:AC66&lt;&gt;""),AC60:AC66),'[7]Opciones Tratamiento'!$I$2:$I$6,'[7]Opciones Tratamiento'!$J$2:$J$6),"")</f>
        <v/>
      </c>
      <c r="AE60" s="26" t="str">
        <f>+AC60</f>
        <v/>
      </c>
      <c r="AF60" s="241" t="str">
        <f>IFERROR(LOOKUP(LOOKUP(2,1/(AG60:AG66&lt;&gt;""),AG60:AG66),'[7]Opciones Tratamiento'!L2:M6),"")</f>
        <v/>
      </c>
      <c r="AG60" s="28" t="str">
        <f>IFERROR(IF(V60="Impacto",(O60-(+O60*Y60)),IF(V60="Probabilidad",O60,"")),"")</f>
        <v/>
      </c>
      <c r="AH60" s="223"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225"/>
      <c r="AJ60" s="29"/>
      <c r="AK60" s="97"/>
      <c r="AL60" s="93"/>
      <c r="AM60" s="97"/>
      <c r="AN60" s="29"/>
      <c r="AO60" s="227"/>
      <c r="AP60" s="243"/>
      <c r="AQ60" s="243"/>
      <c r="AR60" s="244"/>
      <c r="AS60" s="23"/>
      <c r="AT60" s="23"/>
      <c r="AU60" s="23"/>
      <c r="AV60" s="23"/>
      <c r="AW60" s="23"/>
      <c r="AX60" s="23"/>
      <c r="AY60" s="23"/>
      <c r="AZ60" s="23"/>
      <c r="BA60" s="23"/>
      <c r="BB60" s="23"/>
      <c r="BC60" s="23"/>
      <c r="BD60" s="23"/>
      <c r="BE60" s="23"/>
      <c r="BF60" s="23"/>
      <c r="BG60" s="23"/>
      <c r="BH60" s="23"/>
      <c r="BI60" s="23"/>
      <c r="BJ60" s="23"/>
    </row>
    <row r="61" spans="1:62" s="24" customFormat="1" ht="150" hidden="1" customHeight="1" x14ac:dyDescent="0.25">
      <c r="A61" s="208"/>
      <c r="B61" s="210"/>
      <c r="C61" s="213"/>
      <c r="D61" s="215"/>
      <c r="E61" s="215"/>
      <c r="F61" s="215"/>
      <c r="G61" s="232"/>
      <c r="H61" s="215"/>
      <c r="I61" s="227"/>
      <c r="J61" s="235"/>
      <c r="K61" s="237"/>
      <c r="L61" s="221"/>
      <c r="M61" s="221"/>
      <c r="N61" s="235"/>
      <c r="O61" s="237"/>
      <c r="P61" s="239"/>
      <c r="Q61" s="97"/>
      <c r="R61" s="97"/>
      <c r="S61" s="97"/>
      <c r="T61" s="97"/>
      <c r="U61" s="98" t="str">
        <f>+CONCATENATE(R61," ",S61," ",T61)</f>
        <v xml:space="preserve">  </v>
      </c>
      <c r="V61" s="25" t="str">
        <f t="shared" si="1"/>
        <v/>
      </c>
      <c r="W61" s="95"/>
      <c r="X61" s="95"/>
      <c r="Y61" s="26" t="str">
        <f t="shared" ref="Y61" si="47">IF(AND(W61="Preventivo",X61="Automático"),"50%",IF(AND(W61="Preventivo",X61="Manual"),"40%",IF(AND(W61="Detectivo",X61="Automático"),"40%",IF(AND(W61="Detectivo",X61="Manual"),"30%",IF(AND(W61="Correctivo",X61="Automático"),"35%",IF(AND(W61="Correctivo",X61="Manual"),"25%",""))))))</f>
        <v/>
      </c>
      <c r="Z61" s="95"/>
      <c r="AA61" s="95"/>
      <c r="AB61" s="95"/>
      <c r="AC61" s="27" t="str">
        <f>IFERROR(IF(AND(V60="Probabilidad",V61="Probabilidad"),(AE60-(+AE60*Y61)),IF(V61="Probabilidad",(K60-(+K60*Y61)),IF(V61="Impacto",AE60,""))),"")</f>
        <v/>
      </c>
      <c r="AD61" s="241"/>
      <c r="AE61" s="26" t="str">
        <f t="shared" ref="AE61" si="48">+AC61</f>
        <v/>
      </c>
      <c r="AF61" s="241"/>
      <c r="AG61" s="28" t="str">
        <f>IFERROR(IF(AND(V60="Impacto",V61="Impacto"),(AG60-(+AG60*Y61)),IF(V61="Impacto",(O60-(+O60*Y61)),IF(V61="Probabilidad",AG60,""))),"")</f>
        <v/>
      </c>
      <c r="AH61" s="223"/>
      <c r="AI61" s="225"/>
      <c r="AJ61" s="29"/>
      <c r="AK61" s="97"/>
      <c r="AL61" s="93"/>
      <c r="AM61" s="97"/>
      <c r="AN61" s="29"/>
      <c r="AO61" s="227"/>
      <c r="AP61" s="243"/>
      <c r="AQ61" s="243"/>
      <c r="AR61" s="244"/>
      <c r="AS61" s="23"/>
      <c r="AT61" s="23"/>
      <c r="AU61" s="23"/>
      <c r="AV61" s="23"/>
      <c r="AW61" s="23"/>
      <c r="AX61" s="23"/>
      <c r="AY61" s="23"/>
      <c r="AZ61" s="23"/>
      <c r="BA61" s="23"/>
      <c r="BB61" s="23"/>
      <c r="BC61" s="23"/>
      <c r="BD61" s="23"/>
      <c r="BE61" s="23"/>
      <c r="BF61" s="23"/>
      <c r="BG61" s="23"/>
      <c r="BH61" s="23"/>
      <c r="BI61" s="23"/>
      <c r="BJ61" s="23"/>
    </row>
    <row r="62" spans="1:62" s="24" customFormat="1" ht="150" hidden="1" customHeight="1" x14ac:dyDescent="0.25">
      <c r="A62" s="208"/>
      <c r="B62" s="210"/>
      <c r="C62" s="213"/>
      <c r="D62" s="215"/>
      <c r="E62" s="215"/>
      <c r="F62" s="215"/>
      <c r="G62" s="232"/>
      <c r="H62" s="215"/>
      <c r="I62" s="227"/>
      <c r="J62" s="235"/>
      <c r="K62" s="237"/>
      <c r="L62" s="221"/>
      <c r="M62" s="221"/>
      <c r="N62" s="235"/>
      <c r="O62" s="237"/>
      <c r="P62" s="239"/>
      <c r="Q62" s="97"/>
      <c r="R62" s="97"/>
      <c r="S62" s="97"/>
      <c r="T62" s="97"/>
      <c r="U62" s="98" t="str">
        <f t="shared" ref="U62:U66" si="49">+CONCATENATE(R62," ",S62," ",T62)</f>
        <v xml:space="preserve">  </v>
      </c>
      <c r="V62" s="25" t="str">
        <f t="shared" si="1"/>
        <v/>
      </c>
      <c r="W62" s="95"/>
      <c r="X62" s="95"/>
      <c r="Y62" s="26" t="str">
        <f>IF(AND(W62="Preventivo",X62="Automático"),"50%",IF(AND(W62="Preventivo",X62="Manual"),"40%",IF(AND(W62="Detectivo",X62="Automático"),"40%",IF(AND(W62="Detectivo",X62="Manual"),"30%",IF(AND(W62="Correctivo",X62="Automático"),"35%",IF(AND(W62="Correctivo",X62="Manual"),"25%",""))))))</f>
        <v/>
      </c>
      <c r="Z62" s="95"/>
      <c r="AA62" s="95"/>
      <c r="AB62" s="95"/>
      <c r="AC62" s="27" t="str">
        <f t="shared" ref="AC62:AC66" si="50">IFERROR(IF(AND(V61="Probabilidad",V62="Probabilidad"),(AE61-(+AE61*Y62)),IF(V62="Probabilidad",(K61-(+K61*Y62)),IF(V62="Impacto",AE61,""))),"")</f>
        <v/>
      </c>
      <c r="AD62" s="241"/>
      <c r="AE62" s="26" t="str">
        <f>+AC62</f>
        <v/>
      </c>
      <c r="AF62" s="241"/>
      <c r="AG62" s="28" t="str">
        <f>IFERROR(IF(AND(V60="Impacto",V61="Impacto",V62="Impacto"),(AG61-(+AG61*Y62)),IF(V62="Impacto",(O60-(+O60*Y62)),IF(V62="Probabilidad",AG61,""))),"")</f>
        <v/>
      </c>
      <c r="AH62" s="223"/>
      <c r="AI62" s="225"/>
      <c r="AJ62" s="29"/>
      <c r="AK62" s="97"/>
      <c r="AL62" s="93"/>
      <c r="AM62" s="97"/>
      <c r="AN62" s="29"/>
      <c r="AO62" s="227"/>
      <c r="AP62" s="243"/>
      <c r="AQ62" s="243"/>
      <c r="AR62" s="244"/>
      <c r="AS62" s="23"/>
      <c r="AT62" s="23"/>
      <c r="AU62" s="23"/>
      <c r="AV62" s="23"/>
      <c r="AW62" s="23"/>
      <c r="AX62" s="23"/>
      <c r="AY62" s="23"/>
      <c r="AZ62" s="23"/>
      <c r="BA62" s="23"/>
      <c r="BB62" s="23"/>
      <c r="BC62" s="23"/>
      <c r="BD62" s="23"/>
      <c r="BE62" s="23"/>
      <c r="BF62" s="23"/>
      <c r="BG62" s="23"/>
      <c r="BH62" s="23"/>
      <c r="BI62" s="23"/>
      <c r="BJ62" s="23"/>
    </row>
    <row r="63" spans="1:62" s="24" customFormat="1" ht="150" hidden="1" customHeight="1" x14ac:dyDescent="0.25">
      <c r="A63" s="208"/>
      <c r="B63" s="210"/>
      <c r="C63" s="213"/>
      <c r="D63" s="215"/>
      <c r="E63" s="215"/>
      <c r="F63" s="215"/>
      <c r="G63" s="232"/>
      <c r="H63" s="215"/>
      <c r="I63" s="227"/>
      <c r="J63" s="235"/>
      <c r="K63" s="237"/>
      <c r="L63" s="221"/>
      <c r="M63" s="221"/>
      <c r="N63" s="235"/>
      <c r="O63" s="237"/>
      <c r="P63" s="239"/>
      <c r="Q63" s="97"/>
      <c r="R63" s="97"/>
      <c r="S63" s="97"/>
      <c r="T63" s="97"/>
      <c r="U63" s="98" t="str">
        <f t="shared" si="49"/>
        <v xml:space="preserve">  </v>
      </c>
      <c r="V63" s="25" t="str">
        <f t="shared" si="1"/>
        <v/>
      </c>
      <c r="W63" s="95"/>
      <c r="X63" s="95"/>
      <c r="Y63" s="26" t="str">
        <f t="shared" ref="Y63:Y65" si="51">IF(AND(W63="Preventivo",X63="Automático"),"50%",IF(AND(W63="Preventivo",X63="Manual"),"40%",IF(AND(W63="Detectivo",X63="Automático"),"40%",IF(AND(W63="Detectivo",X63="Manual"),"30%",IF(AND(W63="Correctivo",X63="Automático"),"35%",IF(AND(W63="Correctivo",X63="Manual"),"25%",""))))))</f>
        <v/>
      </c>
      <c r="Z63" s="95"/>
      <c r="AA63" s="95"/>
      <c r="AB63" s="95"/>
      <c r="AC63" s="27" t="str">
        <f t="shared" si="50"/>
        <v/>
      </c>
      <c r="AD63" s="241"/>
      <c r="AE63" s="26" t="str">
        <f t="shared" ref="AE63:AE65" si="52">+AC63</f>
        <v/>
      </c>
      <c r="AF63" s="241"/>
      <c r="AG63" s="28" t="str">
        <f>IFERROR(IF(AND(V60="Impacto",V61="Impacto",V62="Impacto",V63="Impacto"),(AG62-(+AG62*Y63)),IF(V63="Impacto",(O60-(+O60*Y63)),IF(V63="Probabilidad",AG62,""))),"")</f>
        <v/>
      </c>
      <c r="AH63" s="223"/>
      <c r="AI63" s="225"/>
      <c r="AJ63" s="29"/>
      <c r="AK63" s="97"/>
      <c r="AL63" s="93"/>
      <c r="AM63" s="97"/>
      <c r="AN63" s="29"/>
      <c r="AO63" s="227"/>
      <c r="AP63" s="243"/>
      <c r="AQ63" s="243"/>
      <c r="AR63" s="244"/>
      <c r="AS63" s="23"/>
      <c r="AT63" s="23"/>
      <c r="AU63" s="23"/>
      <c r="AV63" s="23"/>
      <c r="AW63" s="23"/>
      <c r="AX63" s="23"/>
      <c r="AY63" s="23"/>
      <c r="AZ63" s="23"/>
      <c r="BA63" s="23"/>
      <c r="BB63" s="23"/>
      <c r="BC63" s="23"/>
      <c r="BD63" s="23"/>
      <c r="BE63" s="23"/>
      <c r="BF63" s="23"/>
      <c r="BG63" s="23"/>
      <c r="BH63" s="23"/>
      <c r="BI63" s="23"/>
      <c r="BJ63" s="23"/>
    </row>
    <row r="64" spans="1:62" s="24" customFormat="1" ht="150" hidden="1" customHeight="1" x14ac:dyDescent="0.25">
      <c r="A64" s="245"/>
      <c r="B64" s="210"/>
      <c r="C64" s="247"/>
      <c r="D64" s="249"/>
      <c r="E64" s="249"/>
      <c r="F64" s="249"/>
      <c r="G64" s="251"/>
      <c r="H64" s="249"/>
      <c r="I64" s="253"/>
      <c r="J64" s="259"/>
      <c r="K64" s="269"/>
      <c r="L64" s="271"/>
      <c r="M64" s="271"/>
      <c r="N64" s="259"/>
      <c r="O64" s="269"/>
      <c r="P64" s="261"/>
      <c r="Q64" s="97"/>
      <c r="R64" s="97"/>
      <c r="S64" s="97"/>
      <c r="T64" s="97"/>
      <c r="U64" s="98" t="str">
        <f t="shared" si="49"/>
        <v xml:space="preserve">  </v>
      </c>
      <c r="V64" s="25" t="str">
        <f t="shared" si="1"/>
        <v/>
      </c>
      <c r="W64" s="95"/>
      <c r="X64" s="95"/>
      <c r="Y64" s="26" t="str">
        <f t="shared" si="51"/>
        <v/>
      </c>
      <c r="Z64" s="95"/>
      <c r="AA64" s="95"/>
      <c r="AB64" s="95"/>
      <c r="AC64" s="27" t="str">
        <f t="shared" si="50"/>
        <v/>
      </c>
      <c r="AD64" s="263"/>
      <c r="AE64" s="26" t="str">
        <f t="shared" si="52"/>
        <v/>
      </c>
      <c r="AF64" s="263"/>
      <c r="AG64" s="28" t="str">
        <f>IFERROR(IF(AND(V61="Impacto",V62="Impacto",V63="Impacto",V64="Impacto"),(AG63-(+AG63*Y64)),IF(V64="Impacto",(O61-(+O61*Y64)),IF(V64="Probabilidad",AG63,""))),"")</f>
        <v/>
      </c>
      <c r="AH64" s="265"/>
      <c r="AI64" s="267"/>
      <c r="AJ64" s="29"/>
      <c r="AK64" s="97"/>
      <c r="AL64" s="93"/>
      <c r="AM64" s="97"/>
      <c r="AN64" s="29"/>
      <c r="AO64" s="253"/>
      <c r="AP64" s="255"/>
      <c r="AQ64" s="255"/>
      <c r="AR64" s="256"/>
      <c r="AS64" s="23"/>
      <c r="AT64" s="23"/>
      <c r="AU64" s="23"/>
      <c r="AV64" s="23"/>
      <c r="AW64" s="23"/>
      <c r="AX64" s="23"/>
      <c r="AY64" s="23"/>
      <c r="AZ64" s="23"/>
      <c r="BA64" s="23"/>
      <c r="BB64" s="23"/>
      <c r="BC64" s="23"/>
      <c r="BD64" s="23"/>
      <c r="BE64" s="23"/>
      <c r="BF64" s="23"/>
      <c r="BG64" s="23"/>
      <c r="BH64" s="23"/>
      <c r="BI64" s="23"/>
      <c r="BJ64" s="23"/>
    </row>
    <row r="65" spans="1:62" s="24" customFormat="1" ht="150" hidden="1" customHeight="1" x14ac:dyDescent="0.25">
      <c r="A65" s="245"/>
      <c r="B65" s="210"/>
      <c r="C65" s="247"/>
      <c r="D65" s="249"/>
      <c r="E65" s="249"/>
      <c r="F65" s="249"/>
      <c r="G65" s="251"/>
      <c r="H65" s="249"/>
      <c r="I65" s="253"/>
      <c r="J65" s="259"/>
      <c r="K65" s="269"/>
      <c r="L65" s="271"/>
      <c r="M65" s="271"/>
      <c r="N65" s="259"/>
      <c r="O65" s="269"/>
      <c r="P65" s="261"/>
      <c r="Q65" s="97"/>
      <c r="R65" s="97"/>
      <c r="S65" s="97"/>
      <c r="T65" s="97"/>
      <c r="U65" s="98" t="str">
        <f t="shared" si="49"/>
        <v xml:space="preserve">  </v>
      </c>
      <c r="V65" s="25" t="str">
        <f t="shared" si="1"/>
        <v/>
      </c>
      <c r="W65" s="95"/>
      <c r="X65" s="95"/>
      <c r="Y65" s="26" t="str">
        <f t="shared" si="51"/>
        <v/>
      </c>
      <c r="Z65" s="95"/>
      <c r="AA65" s="95"/>
      <c r="AB65" s="95"/>
      <c r="AC65" s="27" t="str">
        <f t="shared" si="50"/>
        <v/>
      </c>
      <c r="AD65" s="263"/>
      <c r="AE65" s="26" t="str">
        <f t="shared" si="52"/>
        <v/>
      </c>
      <c r="AF65" s="263"/>
      <c r="AG65" s="28" t="str">
        <f>IFERROR(IF(AND(V61="Impacto",V62="Impacto",V63="Impacto",V65="Impacto"),(AG63-(+AG63*Y65)),IF(V65="Impacto",(O61-(+O61*Y65)),IF(V65="Probabilidad",AG63,""))),"")</f>
        <v/>
      </c>
      <c r="AH65" s="265"/>
      <c r="AI65" s="267"/>
      <c r="AJ65" s="29"/>
      <c r="AK65" s="97"/>
      <c r="AL65" s="93"/>
      <c r="AM65" s="97"/>
      <c r="AN65" s="29"/>
      <c r="AO65" s="253"/>
      <c r="AP65" s="255"/>
      <c r="AQ65" s="255"/>
      <c r="AR65" s="256"/>
      <c r="AS65" s="23"/>
      <c r="AT65" s="23"/>
      <c r="AU65" s="23"/>
      <c r="AV65" s="23"/>
      <c r="AW65" s="23"/>
      <c r="AX65" s="23"/>
      <c r="AY65" s="23"/>
      <c r="AZ65" s="23"/>
      <c r="BA65" s="23"/>
      <c r="BB65" s="23"/>
      <c r="BC65" s="23"/>
      <c r="BD65" s="23"/>
      <c r="BE65" s="23"/>
      <c r="BF65" s="23"/>
      <c r="BG65" s="23"/>
      <c r="BH65" s="23"/>
      <c r="BI65" s="23"/>
      <c r="BJ65" s="23"/>
    </row>
    <row r="66" spans="1:62" s="24" customFormat="1" ht="150" hidden="1" customHeight="1" thickBot="1" x14ac:dyDescent="0.3">
      <c r="A66" s="246"/>
      <c r="B66" s="210"/>
      <c r="C66" s="248"/>
      <c r="D66" s="250"/>
      <c r="E66" s="250"/>
      <c r="F66" s="250"/>
      <c r="G66" s="252"/>
      <c r="H66" s="250"/>
      <c r="I66" s="254"/>
      <c r="J66" s="260"/>
      <c r="K66" s="270"/>
      <c r="L66" s="272"/>
      <c r="M66" s="272"/>
      <c r="N66" s="260"/>
      <c r="O66" s="270"/>
      <c r="P66" s="262"/>
      <c r="Q66" s="97"/>
      <c r="R66" s="102"/>
      <c r="S66" s="102"/>
      <c r="T66" s="102"/>
      <c r="U66" s="101" t="str">
        <f t="shared" si="49"/>
        <v xml:space="preserve">  </v>
      </c>
      <c r="V66" s="30" t="str">
        <f t="shared" si="1"/>
        <v/>
      </c>
      <c r="W66" s="103"/>
      <c r="X66" s="103"/>
      <c r="Y66" s="31" t="str">
        <f>IF(AND(W66="Preventivo",X66="Automático"),"50%",IF(AND(W66="Preventivo",X66="Manual"),"40%",IF(AND(W66="Detectivo",X66="Automático"),"40%",IF(AND(W66="Detectivo",X66="Manual"),"30%",IF(AND(W66="Correctivo",X66="Automático"),"35%",IF(AND(W66="Correctivo",X66="Manual"),"25%",""))))))</f>
        <v/>
      </c>
      <c r="Z66" s="103"/>
      <c r="AA66" s="103"/>
      <c r="AB66" s="103"/>
      <c r="AC66" s="27" t="str">
        <f t="shared" si="50"/>
        <v/>
      </c>
      <c r="AD66" s="264"/>
      <c r="AE66" s="31" t="str">
        <f>+AC66</f>
        <v/>
      </c>
      <c r="AF66" s="264"/>
      <c r="AG66" s="32" t="str">
        <f>IFERROR(IF(AND(V60="Impacto",V61="Impacto",V62="Impacto",V63="Impacto",V66="Impacto"),(AG63-(+AG63*Y66)),IF(V66="Impacto",(O60-(+O60*Y66)),IF(V66="Probabilidad",AG63,""))),"")</f>
        <v/>
      </c>
      <c r="AH66" s="266"/>
      <c r="AI66" s="268"/>
      <c r="AJ66" s="33"/>
      <c r="AK66" s="102"/>
      <c r="AL66" s="100"/>
      <c r="AM66" s="102"/>
      <c r="AN66" s="33"/>
      <c r="AO66" s="254"/>
      <c r="AP66" s="257"/>
      <c r="AQ66" s="257"/>
      <c r="AR66" s="258"/>
      <c r="AS66" s="23"/>
      <c r="AT66" s="23"/>
      <c r="AU66" s="23"/>
      <c r="AV66" s="23"/>
      <c r="AW66" s="23"/>
      <c r="AX66" s="23"/>
      <c r="AY66" s="23"/>
      <c r="AZ66" s="23"/>
      <c r="BA66" s="23"/>
      <c r="BB66" s="23"/>
      <c r="BC66" s="23"/>
      <c r="BD66" s="23"/>
      <c r="BE66" s="23"/>
      <c r="BF66" s="23"/>
      <c r="BG66" s="23"/>
      <c r="BH66" s="23"/>
      <c r="BI66" s="23"/>
      <c r="BJ66" s="23"/>
    </row>
    <row r="67" spans="1:62" s="24" customFormat="1" ht="150" hidden="1" customHeight="1" x14ac:dyDescent="0.25">
      <c r="A67" s="208" t="s">
        <v>212</v>
      </c>
      <c r="B67" s="210"/>
      <c r="C67" s="213"/>
      <c r="D67" s="215"/>
      <c r="E67" s="215"/>
      <c r="F67" s="215"/>
      <c r="G67" s="232" t="str">
        <f t="shared" ref="G67" si="53">+CONCATENATE(D67," ",E67," ",F67)</f>
        <v xml:space="preserve">  </v>
      </c>
      <c r="H67" s="215"/>
      <c r="I67" s="227"/>
      <c r="J67" s="235" t="str">
        <f>IF(I67&lt;=0,"",IF(I67&lt;=3,"Muy Baja",IF(I67&lt;=34,"Baja",IF(I67&lt;=600,"Media",IF(I67&lt;=6000,"Alta","Muy Alta")))))</f>
        <v/>
      </c>
      <c r="K67" s="237" t="str">
        <f>IF(J67="","",IF(J67="Muy Baja",0.2,IF(J67="Baja",0.4,IF(J67="Media",0.6,IF(J67="Alta",0.8,IF(J67="Muy Alta",1,))))))</f>
        <v/>
      </c>
      <c r="L67" s="221"/>
      <c r="M67" s="221">
        <f>IF(NOT(ISERROR(MATCH(L67,'[7]Tabla Impacto'!$B$221:$B$223,0))),'[7]Tabla Impacto'!$F$223,L67)</f>
        <v>0</v>
      </c>
      <c r="N67" s="235" t="str">
        <f>IF(OR(M67='[7]Tabla Impacto'!$C$11,M67='[7]Tabla Impacto'!$D$11),"Leve",IF(OR(M67='[7]Tabla Impacto'!$C$12,M67='[7]Tabla Impacto'!$D$12),"Menor",IF(OR(M67='[7]Tabla Impacto'!$C$13,M67='[7]Tabla Impacto'!$D$13),"Moderado",IF(OR(M67='[7]Tabla Impacto'!$C$14,M67='[7]Tabla Impacto'!$D$14),"Mayor",IF(OR(M67='[7]Tabla Impacto'!$C$15,M67='[7]Tabla Impacto'!$D$15),"Catastrófico","")))))</f>
        <v/>
      </c>
      <c r="O67" s="237" t="str">
        <f>IF(N67="","",IF(N67="Leve",0.2,IF(N67="Menor",0.4,IF(N67="Moderado",0.6,IF(N67="Mayor",0.8,IF(N67="Catastrófico",1,))))))</f>
        <v/>
      </c>
      <c r="P67" s="23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97"/>
      <c r="R67" s="93"/>
      <c r="S67" s="97"/>
      <c r="T67" s="93"/>
      <c r="U67" s="98" t="str">
        <f>+CONCATENATE(R67," ",S67," ",T67)</f>
        <v xml:space="preserve">  </v>
      </c>
      <c r="V67" s="25" t="str">
        <f t="shared" si="1"/>
        <v>Probabilidad</v>
      </c>
      <c r="W67" s="95" t="s">
        <v>75</v>
      </c>
      <c r="X67" s="95" t="s">
        <v>76</v>
      </c>
      <c r="Y67" s="26" t="str">
        <f>IF(AND(W67="Preventivo",X67="Automático"),"50%",IF(AND(W67="Preventivo",X67="Manual"),"40%",IF(AND(W67="Detectivo",X67="Automático"),"40%",IF(AND(W67="Detectivo",X67="Manual"),"30%",IF(AND(W67="Correctivo",X67="Automático"),"35%",IF(AND(W67="Correctivo",X67="Manual"),"25%",""))))))</f>
        <v>40%</v>
      </c>
      <c r="Z67" s="95" t="s">
        <v>77</v>
      </c>
      <c r="AA67" s="95" t="s">
        <v>78</v>
      </c>
      <c r="AB67" s="95" t="s">
        <v>79</v>
      </c>
      <c r="AC67" s="27" t="str">
        <f>IFERROR(IF(V67="Probabilidad",(K67-(+K67*Y67)),IF(V67="Impacto",K67,"")),"")</f>
        <v/>
      </c>
      <c r="AD67" s="241" t="str">
        <f>IFERROR(LOOKUP(LOOKUP(2,1/(AC67:AC73&lt;&gt;""),AC67:AC73),'[7]Opciones Tratamiento'!$I$2:$I$6,'[7]Opciones Tratamiento'!$J$2:$J$6),"")</f>
        <v/>
      </c>
      <c r="AE67" s="26" t="str">
        <f>+AC67</f>
        <v/>
      </c>
      <c r="AF67" s="241" t="str">
        <f>IFERROR(LOOKUP(LOOKUP(2,1/(AG67:AG73&lt;&gt;""),AG67:AG73),'[7]Opciones Tratamiento'!L2:M6),"")</f>
        <v/>
      </c>
      <c r="AG67" s="28" t="str">
        <f>IFERROR(IF(V67="Impacto",(O67-(+O67*Y67)),IF(V67="Probabilidad",O67,"")),"")</f>
        <v/>
      </c>
      <c r="AH67" s="223"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225"/>
      <c r="AJ67" s="29"/>
      <c r="AK67" s="97"/>
      <c r="AL67" s="93"/>
      <c r="AM67" s="97"/>
      <c r="AN67" s="29"/>
      <c r="AO67" s="227"/>
      <c r="AP67" s="243"/>
      <c r="AQ67" s="243"/>
      <c r="AR67" s="244"/>
      <c r="AS67" s="23"/>
      <c r="AT67" s="23"/>
      <c r="AU67" s="23"/>
      <c r="AV67" s="23"/>
      <c r="AW67" s="23"/>
      <c r="AX67" s="23"/>
      <c r="AY67" s="23"/>
      <c r="AZ67" s="23"/>
      <c r="BA67" s="23"/>
      <c r="BB67" s="23"/>
      <c r="BC67" s="23"/>
      <c r="BD67" s="23"/>
      <c r="BE67" s="23"/>
      <c r="BF67" s="23"/>
      <c r="BG67" s="23"/>
      <c r="BH67" s="23"/>
      <c r="BI67" s="23"/>
      <c r="BJ67" s="23"/>
    </row>
    <row r="68" spans="1:62" s="24" customFormat="1" ht="150" hidden="1" customHeight="1" x14ac:dyDescent="0.25">
      <c r="A68" s="208"/>
      <c r="B68" s="210"/>
      <c r="C68" s="213"/>
      <c r="D68" s="215"/>
      <c r="E68" s="215"/>
      <c r="F68" s="215"/>
      <c r="G68" s="232"/>
      <c r="H68" s="215"/>
      <c r="I68" s="227"/>
      <c r="J68" s="235"/>
      <c r="K68" s="237"/>
      <c r="L68" s="221"/>
      <c r="M68" s="221"/>
      <c r="N68" s="235"/>
      <c r="O68" s="237"/>
      <c r="P68" s="239"/>
      <c r="Q68" s="97"/>
      <c r="R68" s="97"/>
      <c r="S68" s="97"/>
      <c r="T68" s="97"/>
      <c r="U68" s="98" t="str">
        <f>+CONCATENATE(R68," ",S68," ",T68)</f>
        <v xml:space="preserve">  </v>
      </c>
      <c r="V68" s="25" t="str">
        <f t="shared" si="1"/>
        <v/>
      </c>
      <c r="W68" s="95"/>
      <c r="X68" s="95"/>
      <c r="Y68" s="26" t="str">
        <f t="shared" ref="Y68" si="54">IF(AND(W68="Preventivo",X68="Automático"),"50%",IF(AND(W68="Preventivo",X68="Manual"),"40%",IF(AND(W68="Detectivo",X68="Automático"),"40%",IF(AND(W68="Detectivo",X68="Manual"),"30%",IF(AND(W68="Correctivo",X68="Automático"),"35%",IF(AND(W68="Correctivo",X68="Manual"),"25%",""))))))</f>
        <v/>
      </c>
      <c r="Z68" s="95"/>
      <c r="AA68" s="95"/>
      <c r="AB68" s="95"/>
      <c r="AC68" s="27" t="str">
        <f>IFERROR(IF(AND(V67="Probabilidad",V68="Probabilidad"),(AE67-(+AE67*Y68)),IF(V68="Probabilidad",(K67-(+K67*Y68)),IF(V68="Impacto",AE67,""))),"")</f>
        <v/>
      </c>
      <c r="AD68" s="241"/>
      <c r="AE68" s="26" t="str">
        <f t="shared" ref="AE68" si="55">+AC68</f>
        <v/>
      </c>
      <c r="AF68" s="241"/>
      <c r="AG68" s="28" t="str">
        <f>IFERROR(IF(AND(V67="Impacto",V68="Impacto"),(AG67-(+AG67*Y68)),IF(V68="Impacto",(O67-(+O67*Y68)),IF(V68="Probabilidad",AG67,""))),"")</f>
        <v/>
      </c>
      <c r="AH68" s="223"/>
      <c r="AI68" s="225"/>
      <c r="AJ68" s="29"/>
      <c r="AK68" s="97"/>
      <c r="AL68" s="93"/>
      <c r="AM68" s="97"/>
      <c r="AN68" s="29"/>
      <c r="AO68" s="227"/>
      <c r="AP68" s="243"/>
      <c r="AQ68" s="243"/>
      <c r="AR68" s="244"/>
      <c r="AS68" s="23"/>
      <c r="AT68" s="23"/>
      <c r="AU68" s="23"/>
      <c r="AV68" s="23"/>
      <c r="AW68" s="23"/>
      <c r="AX68" s="23"/>
      <c r="AY68" s="23"/>
      <c r="AZ68" s="23"/>
      <c r="BA68" s="23"/>
      <c r="BB68" s="23"/>
      <c r="BC68" s="23"/>
      <c r="BD68" s="23"/>
      <c r="BE68" s="23"/>
      <c r="BF68" s="23"/>
      <c r="BG68" s="23"/>
      <c r="BH68" s="23"/>
      <c r="BI68" s="23"/>
      <c r="BJ68" s="23"/>
    </row>
    <row r="69" spans="1:62" s="24" customFormat="1" ht="150" hidden="1" customHeight="1" x14ac:dyDescent="0.25">
      <c r="A69" s="208"/>
      <c r="B69" s="210"/>
      <c r="C69" s="213"/>
      <c r="D69" s="215"/>
      <c r="E69" s="215"/>
      <c r="F69" s="215"/>
      <c r="G69" s="232"/>
      <c r="H69" s="215"/>
      <c r="I69" s="227"/>
      <c r="J69" s="235"/>
      <c r="K69" s="237"/>
      <c r="L69" s="221"/>
      <c r="M69" s="221"/>
      <c r="N69" s="235"/>
      <c r="O69" s="237"/>
      <c r="P69" s="239"/>
      <c r="Q69" s="97"/>
      <c r="R69" s="97"/>
      <c r="S69" s="97"/>
      <c r="T69" s="97"/>
      <c r="U69" s="98" t="str">
        <f t="shared" ref="U69:U73" si="56">+CONCATENATE(R69," ",S69," ",T69)</f>
        <v xml:space="preserve">  </v>
      </c>
      <c r="V69" s="25" t="str">
        <f t="shared" si="1"/>
        <v/>
      </c>
      <c r="W69" s="95"/>
      <c r="X69" s="95"/>
      <c r="Y69" s="26" t="str">
        <f>IF(AND(W69="Preventivo",X69="Automático"),"50%",IF(AND(W69="Preventivo",X69="Manual"),"40%",IF(AND(W69="Detectivo",X69="Automático"),"40%",IF(AND(W69="Detectivo",X69="Manual"),"30%",IF(AND(W69="Correctivo",X69="Automático"),"35%",IF(AND(W69="Correctivo",X69="Manual"),"25%",""))))))</f>
        <v/>
      </c>
      <c r="Z69" s="95"/>
      <c r="AA69" s="95"/>
      <c r="AB69" s="95"/>
      <c r="AC69" s="27" t="str">
        <f t="shared" ref="AC69:AC73" si="57">IFERROR(IF(AND(V68="Probabilidad",V69="Probabilidad"),(AE68-(+AE68*Y69)),IF(V69="Probabilidad",(K68-(+K68*Y69)),IF(V69="Impacto",AE68,""))),"")</f>
        <v/>
      </c>
      <c r="AD69" s="241"/>
      <c r="AE69" s="26" t="str">
        <f>+AC69</f>
        <v/>
      </c>
      <c r="AF69" s="241"/>
      <c r="AG69" s="28" t="str">
        <f>IFERROR(IF(AND(V67="Impacto",V68="Impacto",V69="Impacto"),(AG68-(+AG68*Y69)),IF(V69="Impacto",(O67-(+O67*Y69)),IF(V69="Probabilidad",AG68,""))),"")</f>
        <v/>
      </c>
      <c r="AH69" s="223"/>
      <c r="AI69" s="225"/>
      <c r="AJ69" s="29"/>
      <c r="AK69" s="97"/>
      <c r="AL69" s="93"/>
      <c r="AM69" s="97"/>
      <c r="AN69" s="29"/>
      <c r="AO69" s="227"/>
      <c r="AP69" s="243"/>
      <c r="AQ69" s="243"/>
      <c r="AR69" s="244"/>
      <c r="AS69" s="23"/>
      <c r="AT69" s="23"/>
      <c r="AU69" s="23"/>
      <c r="AV69" s="23"/>
      <c r="AW69" s="23"/>
      <c r="AX69" s="23"/>
      <c r="AY69" s="23"/>
      <c r="AZ69" s="23"/>
      <c r="BA69" s="23"/>
      <c r="BB69" s="23"/>
      <c r="BC69" s="23"/>
      <c r="BD69" s="23"/>
      <c r="BE69" s="23"/>
      <c r="BF69" s="23"/>
      <c r="BG69" s="23"/>
      <c r="BH69" s="23"/>
      <c r="BI69" s="23"/>
      <c r="BJ69" s="23"/>
    </row>
    <row r="70" spans="1:62" s="24" customFormat="1" ht="150" hidden="1" customHeight="1" x14ac:dyDescent="0.25">
      <c r="A70" s="208"/>
      <c r="B70" s="210"/>
      <c r="C70" s="213"/>
      <c r="D70" s="215"/>
      <c r="E70" s="215"/>
      <c r="F70" s="215"/>
      <c r="G70" s="232"/>
      <c r="H70" s="215"/>
      <c r="I70" s="227"/>
      <c r="J70" s="235"/>
      <c r="K70" s="237"/>
      <c r="L70" s="221"/>
      <c r="M70" s="221"/>
      <c r="N70" s="235"/>
      <c r="O70" s="237"/>
      <c r="P70" s="239"/>
      <c r="Q70" s="97"/>
      <c r="R70" s="97"/>
      <c r="S70" s="97"/>
      <c r="T70" s="97"/>
      <c r="U70" s="98" t="str">
        <f t="shared" si="56"/>
        <v xml:space="preserve">  </v>
      </c>
      <c r="V70" s="25" t="str">
        <f t="shared" si="1"/>
        <v/>
      </c>
      <c r="W70" s="95"/>
      <c r="X70" s="95"/>
      <c r="Y70" s="26" t="str">
        <f t="shared" ref="Y70:Y72" si="58">IF(AND(W70="Preventivo",X70="Automático"),"50%",IF(AND(W70="Preventivo",X70="Manual"),"40%",IF(AND(W70="Detectivo",X70="Automático"),"40%",IF(AND(W70="Detectivo",X70="Manual"),"30%",IF(AND(W70="Correctivo",X70="Automático"),"35%",IF(AND(W70="Correctivo",X70="Manual"),"25%",""))))))</f>
        <v/>
      </c>
      <c r="Z70" s="95"/>
      <c r="AA70" s="95"/>
      <c r="AB70" s="95"/>
      <c r="AC70" s="27" t="str">
        <f t="shared" si="57"/>
        <v/>
      </c>
      <c r="AD70" s="241"/>
      <c r="AE70" s="26" t="str">
        <f t="shared" ref="AE70:AE72" si="59">+AC70</f>
        <v/>
      </c>
      <c r="AF70" s="241"/>
      <c r="AG70" s="28" t="str">
        <f>IFERROR(IF(AND(V67="Impacto",V68="Impacto",V69="Impacto",V70="Impacto"),(AG69-(+AG69*Y70)),IF(V70="Impacto",(O67-(+O67*Y70)),IF(V70="Probabilidad",AG69,""))),"")</f>
        <v/>
      </c>
      <c r="AH70" s="223"/>
      <c r="AI70" s="225"/>
      <c r="AJ70" s="29"/>
      <c r="AK70" s="97"/>
      <c r="AL70" s="93"/>
      <c r="AM70" s="97"/>
      <c r="AN70" s="29"/>
      <c r="AO70" s="227"/>
      <c r="AP70" s="243"/>
      <c r="AQ70" s="243"/>
      <c r="AR70" s="244"/>
      <c r="AS70" s="23"/>
      <c r="AT70" s="23"/>
      <c r="AU70" s="23"/>
      <c r="AV70" s="23"/>
      <c r="AW70" s="23"/>
      <c r="AX70" s="23"/>
      <c r="AY70" s="23"/>
      <c r="AZ70" s="23"/>
      <c r="BA70" s="23"/>
      <c r="BB70" s="23"/>
      <c r="BC70" s="23"/>
      <c r="BD70" s="23"/>
      <c r="BE70" s="23"/>
      <c r="BF70" s="23"/>
      <c r="BG70" s="23"/>
      <c r="BH70" s="23"/>
      <c r="BI70" s="23"/>
      <c r="BJ70" s="23"/>
    </row>
    <row r="71" spans="1:62" s="24" customFormat="1" ht="150" hidden="1" customHeight="1" x14ac:dyDescent="0.25">
      <c r="A71" s="245"/>
      <c r="B71" s="210"/>
      <c r="C71" s="247"/>
      <c r="D71" s="249"/>
      <c r="E71" s="249"/>
      <c r="F71" s="249"/>
      <c r="G71" s="251"/>
      <c r="H71" s="249"/>
      <c r="I71" s="253"/>
      <c r="J71" s="259"/>
      <c r="K71" s="269"/>
      <c r="L71" s="271"/>
      <c r="M71" s="271"/>
      <c r="N71" s="259"/>
      <c r="O71" s="269"/>
      <c r="P71" s="261"/>
      <c r="Q71" s="97"/>
      <c r="R71" s="97"/>
      <c r="S71" s="97"/>
      <c r="T71" s="97"/>
      <c r="U71" s="98" t="str">
        <f t="shared" si="56"/>
        <v xml:space="preserve">  </v>
      </c>
      <c r="V71" s="25" t="str">
        <f t="shared" si="1"/>
        <v/>
      </c>
      <c r="W71" s="95"/>
      <c r="X71" s="95"/>
      <c r="Y71" s="26" t="str">
        <f t="shared" si="58"/>
        <v/>
      </c>
      <c r="Z71" s="95"/>
      <c r="AA71" s="95"/>
      <c r="AB71" s="95"/>
      <c r="AC71" s="27" t="str">
        <f t="shared" si="57"/>
        <v/>
      </c>
      <c r="AD71" s="263"/>
      <c r="AE71" s="26" t="str">
        <f t="shared" si="59"/>
        <v/>
      </c>
      <c r="AF71" s="263"/>
      <c r="AG71" s="28" t="str">
        <f>IFERROR(IF(AND(V68="Impacto",V69="Impacto",V70="Impacto",V71="Impacto"),(AG70-(+AG70*Y71)),IF(V71="Impacto",(O68-(+O68*Y71)),IF(V71="Probabilidad",AG70,""))),"")</f>
        <v/>
      </c>
      <c r="AH71" s="265"/>
      <c r="AI71" s="267"/>
      <c r="AJ71" s="29"/>
      <c r="AK71" s="97"/>
      <c r="AL71" s="93"/>
      <c r="AM71" s="97"/>
      <c r="AN71" s="29"/>
      <c r="AO71" s="253"/>
      <c r="AP71" s="255"/>
      <c r="AQ71" s="255"/>
      <c r="AR71" s="256"/>
      <c r="AS71" s="23"/>
      <c r="AT71" s="23"/>
      <c r="AU71" s="23"/>
      <c r="AV71" s="23"/>
      <c r="AW71" s="23"/>
      <c r="AX71" s="23"/>
      <c r="AY71" s="23"/>
      <c r="AZ71" s="23"/>
      <c r="BA71" s="23"/>
      <c r="BB71" s="23"/>
      <c r="BC71" s="23"/>
      <c r="BD71" s="23"/>
      <c r="BE71" s="23"/>
      <c r="BF71" s="23"/>
      <c r="BG71" s="23"/>
      <c r="BH71" s="23"/>
      <c r="BI71" s="23"/>
      <c r="BJ71" s="23"/>
    </row>
    <row r="72" spans="1:62" s="24" customFormat="1" ht="150" hidden="1" customHeight="1" x14ac:dyDescent="0.25">
      <c r="A72" s="245"/>
      <c r="B72" s="210"/>
      <c r="C72" s="247"/>
      <c r="D72" s="249"/>
      <c r="E72" s="249"/>
      <c r="F72" s="249"/>
      <c r="G72" s="251"/>
      <c r="H72" s="249"/>
      <c r="I72" s="253"/>
      <c r="J72" s="259"/>
      <c r="K72" s="269"/>
      <c r="L72" s="271"/>
      <c r="M72" s="271"/>
      <c r="N72" s="259"/>
      <c r="O72" s="269"/>
      <c r="P72" s="261"/>
      <c r="Q72" s="97"/>
      <c r="R72" s="97"/>
      <c r="S72" s="97"/>
      <c r="T72" s="97"/>
      <c r="U72" s="98" t="str">
        <f t="shared" si="56"/>
        <v xml:space="preserve">  </v>
      </c>
      <c r="V72" s="25" t="str">
        <f t="shared" si="1"/>
        <v/>
      </c>
      <c r="W72" s="95"/>
      <c r="X72" s="95"/>
      <c r="Y72" s="26" t="str">
        <f t="shared" si="58"/>
        <v/>
      </c>
      <c r="Z72" s="95"/>
      <c r="AA72" s="95"/>
      <c r="AB72" s="95"/>
      <c r="AC72" s="27" t="str">
        <f t="shared" si="57"/>
        <v/>
      </c>
      <c r="AD72" s="263"/>
      <c r="AE72" s="26" t="str">
        <f t="shared" si="59"/>
        <v/>
      </c>
      <c r="AF72" s="263"/>
      <c r="AG72" s="28" t="str">
        <f>IFERROR(IF(AND(V68="Impacto",V69="Impacto",V70="Impacto",V72="Impacto"),(AG70-(+AG70*Y72)),IF(V72="Impacto",(O68-(+O68*Y72)),IF(V72="Probabilidad",AG70,""))),"")</f>
        <v/>
      </c>
      <c r="AH72" s="265"/>
      <c r="AI72" s="267"/>
      <c r="AJ72" s="29"/>
      <c r="AK72" s="97"/>
      <c r="AL72" s="93"/>
      <c r="AM72" s="97"/>
      <c r="AN72" s="29"/>
      <c r="AO72" s="253"/>
      <c r="AP72" s="255"/>
      <c r="AQ72" s="255"/>
      <c r="AR72" s="256"/>
      <c r="AS72" s="23"/>
      <c r="AT72" s="23"/>
      <c r="AU72" s="23"/>
      <c r="AV72" s="23"/>
      <c r="AW72" s="23"/>
      <c r="AX72" s="23"/>
      <c r="AY72" s="23"/>
      <c r="AZ72" s="23"/>
      <c r="BA72" s="23"/>
      <c r="BB72" s="23"/>
      <c r="BC72" s="23"/>
      <c r="BD72" s="23"/>
      <c r="BE72" s="23"/>
      <c r="BF72" s="23"/>
      <c r="BG72" s="23"/>
      <c r="BH72" s="23"/>
      <c r="BI72" s="23"/>
      <c r="BJ72" s="23"/>
    </row>
    <row r="73" spans="1:62" s="24" customFormat="1" ht="150" hidden="1" customHeight="1" thickBot="1" x14ac:dyDescent="0.3">
      <c r="A73" s="246"/>
      <c r="B73" s="210"/>
      <c r="C73" s="248"/>
      <c r="D73" s="250"/>
      <c r="E73" s="250"/>
      <c r="F73" s="250"/>
      <c r="G73" s="252"/>
      <c r="H73" s="250"/>
      <c r="I73" s="254"/>
      <c r="J73" s="260"/>
      <c r="K73" s="270"/>
      <c r="L73" s="272"/>
      <c r="M73" s="272"/>
      <c r="N73" s="260"/>
      <c r="O73" s="270"/>
      <c r="P73" s="262"/>
      <c r="Q73" s="97"/>
      <c r="R73" s="102"/>
      <c r="S73" s="102"/>
      <c r="T73" s="102"/>
      <c r="U73" s="101" t="str">
        <f t="shared" si="56"/>
        <v xml:space="preserve">  </v>
      </c>
      <c r="V73" s="30" t="str">
        <f t="shared" si="1"/>
        <v/>
      </c>
      <c r="W73" s="103"/>
      <c r="X73" s="103"/>
      <c r="Y73" s="31" t="str">
        <f>IF(AND(W73="Preventivo",X73="Automático"),"50%",IF(AND(W73="Preventivo",X73="Manual"),"40%",IF(AND(W73="Detectivo",X73="Automático"),"40%",IF(AND(W73="Detectivo",X73="Manual"),"30%",IF(AND(W73="Correctivo",X73="Automático"),"35%",IF(AND(W73="Correctivo",X73="Manual"),"25%",""))))))</f>
        <v/>
      </c>
      <c r="Z73" s="103"/>
      <c r="AA73" s="103"/>
      <c r="AB73" s="103"/>
      <c r="AC73" s="27" t="str">
        <f t="shared" si="57"/>
        <v/>
      </c>
      <c r="AD73" s="264"/>
      <c r="AE73" s="31" t="str">
        <f>+AC73</f>
        <v/>
      </c>
      <c r="AF73" s="264"/>
      <c r="AG73" s="32" t="str">
        <f>IFERROR(IF(AND(V67="Impacto",V68="Impacto",V69="Impacto",V70="Impacto",V73="Impacto"),(AG70-(+AG70*Y73)),IF(V73="Impacto",(O67-(+O67*Y73)),IF(V73="Probabilidad",AG70,""))),"")</f>
        <v/>
      </c>
      <c r="AH73" s="266"/>
      <c r="AI73" s="268"/>
      <c r="AJ73" s="33"/>
      <c r="AK73" s="102"/>
      <c r="AL73" s="100"/>
      <c r="AM73" s="102"/>
      <c r="AN73" s="33"/>
      <c r="AO73" s="254"/>
      <c r="AP73" s="257"/>
      <c r="AQ73" s="257"/>
      <c r="AR73" s="258"/>
      <c r="AS73" s="23"/>
      <c r="AT73" s="23"/>
      <c r="AU73" s="23"/>
      <c r="AV73" s="23"/>
      <c r="AW73" s="23"/>
      <c r="AX73" s="23"/>
      <c r="AY73" s="23"/>
      <c r="AZ73" s="23"/>
      <c r="BA73" s="23"/>
      <c r="BB73" s="23"/>
      <c r="BC73" s="23"/>
      <c r="BD73" s="23"/>
      <c r="BE73" s="23"/>
      <c r="BF73" s="23"/>
      <c r="BG73" s="23"/>
      <c r="BH73" s="23"/>
      <c r="BI73" s="23"/>
      <c r="BJ73" s="23"/>
    </row>
    <row r="74" spans="1:62" s="24" customFormat="1" ht="150" hidden="1" customHeight="1" x14ac:dyDescent="0.25">
      <c r="A74" s="208" t="s">
        <v>213</v>
      </c>
      <c r="B74" s="210"/>
      <c r="C74" s="213"/>
      <c r="D74" s="215"/>
      <c r="E74" s="215"/>
      <c r="F74" s="215"/>
      <c r="G74" s="232" t="str">
        <f t="shared" ref="G74" si="60">+CONCATENATE(D74," ",E74," ",F74)</f>
        <v xml:space="preserve">  </v>
      </c>
      <c r="H74" s="215"/>
      <c r="I74" s="227"/>
      <c r="J74" s="235" t="str">
        <f>IF(I74&lt;=0,"",IF(I74&lt;=3,"Muy Baja",IF(I74&lt;=34,"Baja",IF(I74&lt;=600,"Media",IF(I74&lt;=6000,"Alta","Muy Alta")))))</f>
        <v/>
      </c>
      <c r="K74" s="237" t="str">
        <f>IF(J74="","",IF(J74="Muy Baja",0.2,IF(J74="Baja",0.4,IF(J74="Media",0.6,IF(J74="Alta",0.8,IF(J74="Muy Alta",1,))))))</f>
        <v/>
      </c>
      <c r="L74" s="221"/>
      <c r="M74" s="221">
        <f>IF(NOT(ISERROR(MATCH(L74,'[7]Tabla Impacto'!$B$221:$B$223,0))),'[7]Tabla Impacto'!$F$223,L74)</f>
        <v>0</v>
      </c>
      <c r="N74" s="235" t="str">
        <f>IF(OR(M74='[7]Tabla Impacto'!$C$11,M74='[7]Tabla Impacto'!$D$11),"Leve",IF(OR(M74='[7]Tabla Impacto'!$C$12,M74='[7]Tabla Impacto'!$D$12),"Menor",IF(OR(M74='[7]Tabla Impacto'!$C$13,M74='[7]Tabla Impacto'!$D$13),"Moderado",IF(OR(M74='[7]Tabla Impacto'!$C$14,M74='[7]Tabla Impacto'!$D$14),"Mayor",IF(OR(M74='[7]Tabla Impacto'!$C$15,M74='[7]Tabla Impacto'!$D$15),"Catastrófico","")))))</f>
        <v/>
      </c>
      <c r="O74" s="237" t="str">
        <f>IF(N74="","",IF(N74="Leve",0.2,IF(N74="Menor",0.4,IF(N74="Moderado",0.6,IF(N74="Mayor",0.8,IF(N74="Catastrófico",1,))))))</f>
        <v/>
      </c>
      <c r="P74" s="23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97"/>
      <c r="R74" s="93"/>
      <c r="S74" s="97"/>
      <c r="T74" s="93"/>
      <c r="U74" s="98" t="str">
        <f>+CONCATENATE(R74," ",S74," ",T74)</f>
        <v xml:space="preserve">  </v>
      </c>
      <c r="V74" s="25" t="str">
        <f t="shared" si="1"/>
        <v/>
      </c>
      <c r="W74" s="95"/>
      <c r="X74" s="95"/>
      <c r="Y74" s="26" t="str">
        <f>IF(AND(W74="Preventivo",X74="Automático"),"50%",IF(AND(W74="Preventivo",X74="Manual"),"40%",IF(AND(W74="Detectivo",X74="Automático"),"40%",IF(AND(W74="Detectivo",X74="Manual"),"30%",IF(AND(W74="Correctivo",X74="Automático"),"35%",IF(AND(W74="Correctivo",X74="Manual"),"25%",""))))))</f>
        <v/>
      </c>
      <c r="Z74" s="95"/>
      <c r="AA74" s="95"/>
      <c r="AB74" s="95"/>
      <c r="AC74" s="27" t="str">
        <f>IFERROR(IF(V74="Probabilidad",(K74-(+K74*Y74)),IF(V74="Impacto",K74,"")),"")</f>
        <v/>
      </c>
      <c r="AD74" s="241" t="str">
        <f>IFERROR(LOOKUP(LOOKUP(2,1/(AC74:AC80&lt;&gt;""),AC74:AC80),'[7]Opciones Tratamiento'!$I$2:$I$6,'[7]Opciones Tratamiento'!$J$2:$J$6),"")</f>
        <v/>
      </c>
      <c r="AE74" s="26" t="str">
        <f>+AC74</f>
        <v/>
      </c>
      <c r="AF74" s="241" t="str">
        <f>IFERROR(LOOKUP(LOOKUP(2,1/(AG74:AG80&lt;&gt;""),AG74:AG80),'[7]Opciones Tratamiento'!L2:M6),"")</f>
        <v/>
      </c>
      <c r="AG74" s="28" t="str">
        <f>IFERROR(IF(V74="Impacto",(O74-(+O74*Y74)),IF(V74="Probabilidad",O74,"")),"")</f>
        <v/>
      </c>
      <c r="AH74" s="223"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225"/>
      <c r="AJ74" s="29"/>
      <c r="AK74" s="97"/>
      <c r="AL74" s="93"/>
      <c r="AM74" s="97"/>
      <c r="AN74" s="29"/>
      <c r="AO74" s="227"/>
      <c r="AP74" s="243"/>
      <c r="AQ74" s="243"/>
      <c r="AR74" s="244"/>
      <c r="AS74" s="23"/>
      <c r="AT74" s="23"/>
      <c r="AU74" s="23"/>
      <c r="AV74" s="23"/>
      <c r="AW74" s="23"/>
      <c r="AX74" s="23"/>
      <c r="AY74" s="23"/>
      <c r="AZ74" s="23"/>
      <c r="BA74" s="23"/>
      <c r="BB74" s="23"/>
      <c r="BC74" s="23"/>
      <c r="BD74" s="23"/>
      <c r="BE74" s="23"/>
      <c r="BF74" s="23"/>
      <c r="BG74" s="23"/>
      <c r="BH74" s="23"/>
      <c r="BI74" s="23"/>
      <c r="BJ74" s="23"/>
    </row>
    <row r="75" spans="1:62" s="24" customFormat="1" ht="150" hidden="1" customHeight="1" x14ac:dyDescent="0.25">
      <c r="A75" s="208"/>
      <c r="B75" s="210"/>
      <c r="C75" s="213"/>
      <c r="D75" s="215"/>
      <c r="E75" s="215"/>
      <c r="F75" s="215"/>
      <c r="G75" s="232"/>
      <c r="H75" s="215"/>
      <c r="I75" s="227"/>
      <c r="J75" s="235"/>
      <c r="K75" s="237"/>
      <c r="L75" s="221"/>
      <c r="M75" s="221"/>
      <c r="N75" s="235"/>
      <c r="O75" s="237"/>
      <c r="P75" s="239"/>
      <c r="Q75" s="97"/>
      <c r="R75" s="97"/>
      <c r="S75" s="97"/>
      <c r="T75" s="97"/>
      <c r="U75" s="98" t="str">
        <f>+CONCATENATE(R75," ",S75," ",T75)</f>
        <v xml:space="preserve">  </v>
      </c>
      <c r="V75" s="25" t="str">
        <f t="shared" si="1"/>
        <v/>
      </c>
      <c r="W75" s="95"/>
      <c r="X75" s="95"/>
      <c r="Y75" s="26" t="str">
        <f t="shared" ref="Y75" si="61">IF(AND(W75="Preventivo",X75="Automático"),"50%",IF(AND(W75="Preventivo",X75="Manual"),"40%",IF(AND(W75="Detectivo",X75="Automático"),"40%",IF(AND(W75="Detectivo",X75="Manual"),"30%",IF(AND(W75="Correctivo",X75="Automático"),"35%",IF(AND(W75="Correctivo",X75="Manual"),"25%",""))))))</f>
        <v/>
      </c>
      <c r="Z75" s="95"/>
      <c r="AA75" s="95"/>
      <c r="AB75" s="95"/>
      <c r="AC75" s="27" t="str">
        <f>IFERROR(IF(AND(V74="Probabilidad",V75="Probabilidad"),(AE74-(+AE74*Y75)),IF(V75="Probabilidad",(K74-(+K74*Y75)),IF(V75="Impacto",AE74,""))),"")</f>
        <v/>
      </c>
      <c r="AD75" s="241"/>
      <c r="AE75" s="26" t="str">
        <f t="shared" ref="AE75" si="62">+AC75</f>
        <v/>
      </c>
      <c r="AF75" s="241"/>
      <c r="AG75" s="28" t="str">
        <f>IFERROR(IF(AND(V74="Impacto",V75="Impacto"),(AG74-(+AG74*Y75)),IF(V75="Impacto",(O74-(+O74*Y75)),IF(V75="Probabilidad",AG74,""))),"")</f>
        <v/>
      </c>
      <c r="AH75" s="223"/>
      <c r="AI75" s="225"/>
      <c r="AJ75" s="29"/>
      <c r="AK75" s="97"/>
      <c r="AL75" s="93"/>
      <c r="AM75" s="97"/>
      <c r="AN75" s="29"/>
      <c r="AO75" s="227"/>
      <c r="AP75" s="243"/>
      <c r="AQ75" s="243"/>
      <c r="AR75" s="244"/>
      <c r="AS75" s="23"/>
      <c r="AT75" s="23"/>
      <c r="AU75" s="23"/>
      <c r="AV75" s="23"/>
      <c r="AW75" s="23"/>
      <c r="AX75" s="23"/>
      <c r="AY75" s="23"/>
      <c r="AZ75" s="23"/>
      <c r="BA75" s="23"/>
      <c r="BB75" s="23"/>
      <c r="BC75" s="23"/>
      <c r="BD75" s="23"/>
      <c r="BE75" s="23"/>
      <c r="BF75" s="23"/>
      <c r="BG75" s="23"/>
      <c r="BH75" s="23"/>
      <c r="BI75" s="23"/>
      <c r="BJ75" s="23"/>
    </row>
    <row r="76" spans="1:62" s="24" customFormat="1" ht="150" hidden="1" customHeight="1" x14ac:dyDescent="0.25">
      <c r="A76" s="208"/>
      <c r="B76" s="210"/>
      <c r="C76" s="213"/>
      <c r="D76" s="215"/>
      <c r="E76" s="215"/>
      <c r="F76" s="215"/>
      <c r="G76" s="232"/>
      <c r="H76" s="215"/>
      <c r="I76" s="227"/>
      <c r="J76" s="235"/>
      <c r="K76" s="237"/>
      <c r="L76" s="221"/>
      <c r="M76" s="221"/>
      <c r="N76" s="235"/>
      <c r="O76" s="237"/>
      <c r="P76" s="239"/>
      <c r="Q76" s="97"/>
      <c r="R76" s="97"/>
      <c r="S76" s="97"/>
      <c r="T76" s="97"/>
      <c r="U76" s="98" t="str">
        <f t="shared" ref="U76:U80" si="63">+CONCATENATE(R76," ",S76," ",T76)</f>
        <v xml:space="preserve">  </v>
      </c>
      <c r="V76" s="25" t="str">
        <f t="shared" ref="V76:V80" si="64">IF(OR(W76="Preventivo",W76="Detectivo"),"Probabilidad",IF(W76="Correctivo","Impacto",""))</f>
        <v/>
      </c>
      <c r="W76" s="95"/>
      <c r="X76" s="95"/>
      <c r="Y76" s="26" t="str">
        <f>IF(AND(W76="Preventivo",X76="Automático"),"50%",IF(AND(W76="Preventivo",X76="Manual"),"40%",IF(AND(W76="Detectivo",X76="Automático"),"40%",IF(AND(W76="Detectivo",X76="Manual"),"30%",IF(AND(W76="Correctivo",X76="Automático"),"35%",IF(AND(W76="Correctivo",X76="Manual"),"25%",""))))))</f>
        <v/>
      </c>
      <c r="Z76" s="95"/>
      <c r="AA76" s="95"/>
      <c r="AB76" s="95"/>
      <c r="AC76" s="27" t="str">
        <f t="shared" ref="AC76:AC80" si="65">IFERROR(IF(AND(V75="Probabilidad",V76="Probabilidad"),(AE75-(+AE75*Y76)),IF(V76="Probabilidad",(K75-(+K75*Y76)),IF(V76="Impacto",AE75,""))),"")</f>
        <v/>
      </c>
      <c r="AD76" s="241"/>
      <c r="AE76" s="26" t="str">
        <f>+AC76</f>
        <v/>
      </c>
      <c r="AF76" s="241"/>
      <c r="AG76" s="28" t="str">
        <f>IFERROR(IF(AND(V74="Impacto",V75="Impacto",V76="Impacto"),(AG75-(+AG75*Y76)),IF(V76="Impacto",(O74-(+O74*Y76)),IF(V76="Probabilidad",AG75,""))),"")</f>
        <v/>
      </c>
      <c r="AH76" s="223"/>
      <c r="AI76" s="225"/>
      <c r="AJ76" s="29"/>
      <c r="AK76" s="97"/>
      <c r="AL76" s="93"/>
      <c r="AM76" s="97"/>
      <c r="AN76" s="29"/>
      <c r="AO76" s="227"/>
      <c r="AP76" s="243"/>
      <c r="AQ76" s="243"/>
      <c r="AR76" s="244"/>
      <c r="AS76" s="23"/>
      <c r="AT76" s="23"/>
      <c r="AU76" s="23"/>
      <c r="AV76" s="23"/>
      <c r="AW76" s="23"/>
      <c r="AX76" s="23"/>
      <c r="AY76" s="23"/>
      <c r="AZ76" s="23"/>
      <c r="BA76" s="23"/>
      <c r="BB76" s="23"/>
      <c r="BC76" s="23"/>
      <c r="BD76" s="23"/>
      <c r="BE76" s="23"/>
      <c r="BF76" s="23"/>
      <c r="BG76" s="23"/>
      <c r="BH76" s="23"/>
      <c r="BI76" s="23"/>
      <c r="BJ76" s="23"/>
    </row>
    <row r="77" spans="1:62" s="24" customFormat="1" ht="150" hidden="1" customHeight="1" x14ac:dyDescent="0.25">
      <c r="A77" s="208"/>
      <c r="B77" s="210"/>
      <c r="C77" s="213"/>
      <c r="D77" s="215"/>
      <c r="E77" s="215"/>
      <c r="F77" s="215"/>
      <c r="G77" s="232"/>
      <c r="H77" s="215"/>
      <c r="I77" s="227"/>
      <c r="J77" s="235"/>
      <c r="K77" s="237"/>
      <c r="L77" s="221"/>
      <c r="M77" s="221"/>
      <c r="N77" s="235"/>
      <c r="O77" s="237"/>
      <c r="P77" s="239"/>
      <c r="Q77" s="97"/>
      <c r="R77" s="97"/>
      <c r="S77" s="97"/>
      <c r="T77" s="97"/>
      <c r="U77" s="98" t="str">
        <f t="shared" si="63"/>
        <v xml:space="preserve">  </v>
      </c>
      <c r="V77" s="25" t="str">
        <f t="shared" si="64"/>
        <v/>
      </c>
      <c r="W77" s="95"/>
      <c r="X77" s="95"/>
      <c r="Y77" s="26" t="str">
        <f t="shared" ref="Y77:Y79" si="66">IF(AND(W77="Preventivo",X77="Automático"),"50%",IF(AND(W77="Preventivo",X77="Manual"),"40%",IF(AND(W77="Detectivo",X77="Automático"),"40%",IF(AND(W77="Detectivo",X77="Manual"),"30%",IF(AND(W77="Correctivo",X77="Automático"),"35%",IF(AND(W77="Correctivo",X77="Manual"),"25%",""))))))</f>
        <v/>
      </c>
      <c r="Z77" s="95"/>
      <c r="AA77" s="95"/>
      <c r="AB77" s="95"/>
      <c r="AC77" s="27" t="str">
        <f t="shared" si="65"/>
        <v/>
      </c>
      <c r="AD77" s="241"/>
      <c r="AE77" s="26" t="str">
        <f t="shared" ref="AE77:AE79" si="67">+AC77</f>
        <v/>
      </c>
      <c r="AF77" s="241"/>
      <c r="AG77" s="28" t="str">
        <f>IFERROR(IF(AND(V74="Impacto",V75="Impacto",V76="Impacto",V77="Impacto"),(AG76-(+AG76*Y77)),IF(V77="Impacto",(O74-(+O74*Y77)),IF(V77="Probabilidad",AG76,""))),"")</f>
        <v/>
      </c>
      <c r="AH77" s="223"/>
      <c r="AI77" s="225"/>
      <c r="AJ77" s="29"/>
      <c r="AK77" s="97"/>
      <c r="AL77" s="93"/>
      <c r="AM77" s="97"/>
      <c r="AN77" s="29"/>
      <c r="AO77" s="227"/>
      <c r="AP77" s="243"/>
      <c r="AQ77" s="243"/>
      <c r="AR77" s="244"/>
      <c r="AS77" s="23"/>
      <c r="AT77" s="23"/>
      <c r="AU77" s="23"/>
      <c r="AV77" s="23"/>
      <c r="AW77" s="23"/>
      <c r="AX77" s="23"/>
      <c r="AY77" s="23"/>
      <c r="AZ77" s="23"/>
      <c r="BA77" s="23"/>
      <c r="BB77" s="23"/>
      <c r="BC77" s="23"/>
      <c r="BD77" s="23"/>
      <c r="BE77" s="23"/>
      <c r="BF77" s="23"/>
      <c r="BG77" s="23"/>
      <c r="BH77" s="23"/>
      <c r="BI77" s="23"/>
      <c r="BJ77" s="23"/>
    </row>
    <row r="78" spans="1:62" s="24" customFormat="1" ht="150" hidden="1" customHeight="1" x14ac:dyDescent="0.25">
      <c r="A78" s="245"/>
      <c r="B78" s="210"/>
      <c r="C78" s="247"/>
      <c r="D78" s="249"/>
      <c r="E78" s="249"/>
      <c r="F78" s="249"/>
      <c r="G78" s="251"/>
      <c r="H78" s="249"/>
      <c r="I78" s="253"/>
      <c r="J78" s="259"/>
      <c r="K78" s="269"/>
      <c r="L78" s="271"/>
      <c r="M78" s="271"/>
      <c r="N78" s="259"/>
      <c r="O78" s="269"/>
      <c r="P78" s="261"/>
      <c r="Q78" s="97"/>
      <c r="R78" s="97"/>
      <c r="S78" s="97"/>
      <c r="T78" s="97"/>
      <c r="U78" s="98" t="str">
        <f t="shared" si="63"/>
        <v xml:space="preserve">  </v>
      </c>
      <c r="V78" s="25" t="str">
        <f t="shared" si="64"/>
        <v/>
      </c>
      <c r="W78" s="95"/>
      <c r="X78" s="95"/>
      <c r="Y78" s="26" t="str">
        <f t="shared" si="66"/>
        <v/>
      </c>
      <c r="Z78" s="95"/>
      <c r="AA78" s="95"/>
      <c r="AB78" s="95"/>
      <c r="AC78" s="27" t="str">
        <f t="shared" si="65"/>
        <v/>
      </c>
      <c r="AD78" s="263"/>
      <c r="AE78" s="26" t="str">
        <f t="shared" si="67"/>
        <v/>
      </c>
      <c r="AF78" s="263"/>
      <c r="AG78" s="28" t="str">
        <f>IFERROR(IF(AND(V75="Impacto",V76="Impacto",V77="Impacto",V78="Impacto"),(AG77-(+AG77*Y78)),IF(V78="Impacto",(O75-(+O75*Y78)),IF(V78="Probabilidad",AG77,""))),"")</f>
        <v/>
      </c>
      <c r="AH78" s="265"/>
      <c r="AI78" s="267"/>
      <c r="AJ78" s="29"/>
      <c r="AK78" s="97"/>
      <c r="AL78" s="93"/>
      <c r="AM78" s="97"/>
      <c r="AN78" s="29"/>
      <c r="AO78" s="253"/>
      <c r="AP78" s="255"/>
      <c r="AQ78" s="255"/>
      <c r="AR78" s="256"/>
      <c r="AS78" s="23"/>
      <c r="AT78" s="23"/>
      <c r="AU78" s="23"/>
      <c r="AV78" s="23"/>
      <c r="AW78" s="23"/>
      <c r="AX78" s="23"/>
      <c r="AY78" s="23"/>
      <c r="AZ78" s="23"/>
      <c r="BA78" s="23"/>
      <c r="BB78" s="23"/>
      <c r="BC78" s="23"/>
      <c r="BD78" s="23"/>
      <c r="BE78" s="23"/>
      <c r="BF78" s="23"/>
      <c r="BG78" s="23"/>
      <c r="BH78" s="23"/>
      <c r="BI78" s="23"/>
      <c r="BJ78" s="23"/>
    </row>
    <row r="79" spans="1:62" s="24" customFormat="1" ht="150" hidden="1" customHeight="1" x14ac:dyDescent="0.25">
      <c r="A79" s="245"/>
      <c r="B79" s="210"/>
      <c r="C79" s="247"/>
      <c r="D79" s="249"/>
      <c r="E79" s="249"/>
      <c r="F79" s="249"/>
      <c r="G79" s="251"/>
      <c r="H79" s="249"/>
      <c r="I79" s="253"/>
      <c r="J79" s="259"/>
      <c r="K79" s="269"/>
      <c r="L79" s="271"/>
      <c r="M79" s="271"/>
      <c r="N79" s="259"/>
      <c r="O79" s="269"/>
      <c r="P79" s="261"/>
      <c r="Q79" s="97"/>
      <c r="R79" s="97"/>
      <c r="S79" s="97"/>
      <c r="T79" s="97"/>
      <c r="U79" s="98" t="str">
        <f t="shared" si="63"/>
        <v xml:space="preserve">  </v>
      </c>
      <c r="V79" s="25" t="str">
        <f t="shared" si="64"/>
        <v/>
      </c>
      <c r="W79" s="95"/>
      <c r="X79" s="95"/>
      <c r="Y79" s="26" t="str">
        <f t="shared" si="66"/>
        <v/>
      </c>
      <c r="Z79" s="95"/>
      <c r="AA79" s="95"/>
      <c r="AB79" s="95"/>
      <c r="AC79" s="27" t="str">
        <f t="shared" si="65"/>
        <v/>
      </c>
      <c r="AD79" s="263"/>
      <c r="AE79" s="26" t="str">
        <f t="shared" si="67"/>
        <v/>
      </c>
      <c r="AF79" s="263"/>
      <c r="AG79" s="28" t="str">
        <f>IFERROR(IF(AND(V75="Impacto",V76="Impacto",V77="Impacto",V79="Impacto"),(AG77-(+AG77*Y79)),IF(V79="Impacto",(O75-(+O75*Y79)),IF(V79="Probabilidad",AG77,""))),"")</f>
        <v/>
      </c>
      <c r="AH79" s="265"/>
      <c r="AI79" s="267"/>
      <c r="AJ79" s="29"/>
      <c r="AK79" s="97"/>
      <c r="AL79" s="93"/>
      <c r="AM79" s="97"/>
      <c r="AN79" s="29"/>
      <c r="AO79" s="253"/>
      <c r="AP79" s="255"/>
      <c r="AQ79" s="255"/>
      <c r="AR79" s="256"/>
      <c r="AS79" s="23"/>
      <c r="AT79" s="23"/>
      <c r="AU79" s="23"/>
      <c r="AV79" s="23"/>
      <c r="AW79" s="23"/>
      <c r="AX79" s="23"/>
      <c r="AY79" s="23"/>
      <c r="AZ79" s="23"/>
      <c r="BA79" s="23"/>
      <c r="BB79" s="23"/>
      <c r="BC79" s="23"/>
      <c r="BD79" s="23"/>
      <c r="BE79" s="23"/>
      <c r="BF79" s="23"/>
      <c r="BG79" s="23"/>
      <c r="BH79" s="23"/>
      <c r="BI79" s="23"/>
      <c r="BJ79" s="23"/>
    </row>
    <row r="80" spans="1:62" s="24" customFormat="1" ht="150" hidden="1" customHeight="1" thickBot="1" x14ac:dyDescent="0.3">
      <c r="A80" s="246"/>
      <c r="B80" s="289"/>
      <c r="C80" s="248"/>
      <c r="D80" s="250"/>
      <c r="E80" s="250"/>
      <c r="F80" s="250"/>
      <c r="G80" s="252"/>
      <c r="H80" s="250"/>
      <c r="I80" s="254"/>
      <c r="J80" s="260"/>
      <c r="K80" s="270"/>
      <c r="L80" s="272"/>
      <c r="M80" s="272"/>
      <c r="N80" s="260"/>
      <c r="O80" s="270"/>
      <c r="P80" s="262"/>
      <c r="Q80" s="97"/>
      <c r="R80" s="102"/>
      <c r="S80" s="102"/>
      <c r="T80" s="102"/>
      <c r="U80" s="101" t="str">
        <f t="shared" si="63"/>
        <v xml:space="preserve">  </v>
      </c>
      <c r="V80" s="30" t="str">
        <f t="shared" si="64"/>
        <v/>
      </c>
      <c r="W80" s="103"/>
      <c r="X80" s="103"/>
      <c r="Y80" s="31" t="str">
        <f>IF(AND(W80="Preventivo",X80="Automático"),"50%",IF(AND(W80="Preventivo",X80="Manual"),"40%",IF(AND(W80="Detectivo",X80="Automático"),"40%",IF(AND(W80="Detectivo",X80="Manual"),"30%",IF(AND(W80="Correctivo",X80="Automático"),"35%",IF(AND(W80="Correctivo",X80="Manual"),"25%",""))))))</f>
        <v/>
      </c>
      <c r="Z80" s="103"/>
      <c r="AA80" s="103"/>
      <c r="AB80" s="103"/>
      <c r="AC80" s="27" t="str">
        <f t="shared" si="65"/>
        <v/>
      </c>
      <c r="AD80" s="264"/>
      <c r="AE80" s="31" t="str">
        <f>+AC80</f>
        <v/>
      </c>
      <c r="AF80" s="264"/>
      <c r="AG80" s="32" t="str">
        <f>IFERROR(IF(AND(V74="Impacto",V75="Impacto",V76="Impacto",V77="Impacto",V80="Impacto"),(AG77-(+AG77*Y80)),IF(V80="Impacto",(O74-(+O74*Y80)),IF(V80="Probabilidad",AG77,""))),"")</f>
        <v/>
      </c>
      <c r="AH80" s="266"/>
      <c r="AI80" s="268"/>
      <c r="AJ80" s="33"/>
      <c r="AK80" s="102"/>
      <c r="AL80" s="100"/>
      <c r="AM80" s="102"/>
      <c r="AN80" s="33"/>
      <c r="AO80" s="254"/>
      <c r="AP80" s="257"/>
      <c r="AQ80" s="257"/>
      <c r="AR80" s="258"/>
      <c r="AS80" s="23"/>
      <c r="AT80" s="23"/>
      <c r="AU80" s="23"/>
      <c r="AV80" s="23"/>
      <c r="AW80" s="23"/>
      <c r="AX80" s="23"/>
      <c r="AY80" s="23"/>
      <c r="AZ80" s="23"/>
      <c r="BA80" s="23"/>
      <c r="BB80" s="23"/>
      <c r="BC80" s="23"/>
      <c r="BD80" s="23"/>
      <c r="BE80" s="23"/>
      <c r="BF80" s="23"/>
      <c r="BG80" s="23"/>
      <c r="BH80" s="23"/>
      <c r="BI80" s="23"/>
      <c r="BJ80" s="23"/>
    </row>
    <row r="81" spans="1:44" ht="6" customHeight="1" thickBot="1" x14ac:dyDescent="0.35">
      <c r="A81" s="82"/>
      <c r="B81" s="83"/>
      <c r="C81" s="83"/>
      <c r="D81" s="83"/>
      <c r="E81" s="83"/>
      <c r="F81" s="83"/>
      <c r="G81" s="83"/>
      <c r="H81" s="83"/>
      <c r="I81" s="84"/>
      <c r="J81" s="84"/>
      <c r="K81" s="84"/>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84"/>
      <c r="AL81" s="84"/>
      <c r="AM81" s="84"/>
      <c r="AN81" s="84"/>
      <c r="AO81" s="84"/>
      <c r="AP81" s="84"/>
      <c r="AQ81" s="84"/>
      <c r="AR81" s="85"/>
    </row>
  </sheetData>
  <sheetProtection algorithmName="SHA-512" hashValue="xgjP+1r1RV2ndyI07Op/hdtbPxkEBStxV7vdchSInCoykkBnrFVsJog6nlGlczy1kpkUA/eVxyIq4wIyLm2WXA==" saltValue="3uyv5osIajN9TAvvSDTqtw=="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3769" priority="281" operator="equal">
      <formula>"Muy Alta"</formula>
    </cfRule>
    <cfRule type="cellIs" dxfId="3768" priority="282" operator="equal">
      <formula>"Alta"</formula>
    </cfRule>
    <cfRule type="cellIs" dxfId="3767" priority="283" operator="equal">
      <formula>"Media"</formula>
    </cfRule>
    <cfRule type="cellIs" dxfId="3766" priority="284" operator="equal">
      <formula>"Baja"</formula>
    </cfRule>
    <cfRule type="cellIs" dxfId="3765" priority="285" operator="equal">
      <formula>"Muy Baja"</formula>
    </cfRule>
  </conditionalFormatting>
  <conditionalFormatting sqref="J18">
    <cfRule type="cellIs" dxfId="3764" priority="252" operator="equal">
      <formula>"Muy Alta"</formula>
    </cfRule>
    <cfRule type="cellIs" dxfId="3763" priority="253" operator="equal">
      <formula>"Alta"</formula>
    </cfRule>
    <cfRule type="cellIs" dxfId="3762" priority="254" operator="equal">
      <formula>"Media"</formula>
    </cfRule>
    <cfRule type="cellIs" dxfId="3761" priority="255" operator="equal">
      <formula>"Baja"</formula>
    </cfRule>
    <cfRule type="cellIs" dxfId="3760" priority="256" operator="equal">
      <formula>"Muy Baja"</formula>
    </cfRule>
  </conditionalFormatting>
  <conditionalFormatting sqref="J25">
    <cfRule type="cellIs" dxfId="3759" priority="223" operator="equal">
      <formula>"Muy Alta"</formula>
    </cfRule>
    <cfRule type="cellIs" dxfId="3758" priority="224" operator="equal">
      <formula>"Alta"</formula>
    </cfRule>
    <cfRule type="cellIs" dxfId="3757" priority="225" operator="equal">
      <formula>"Media"</formula>
    </cfRule>
    <cfRule type="cellIs" dxfId="3756" priority="226" operator="equal">
      <formula>"Baja"</formula>
    </cfRule>
    <cfRule type="cellIs" dxfId="3755" priority="227" operator="equal">
      <formula>"Muy Baja"</formula>
    </cfRule>
  </conditionalFormatting>
  <conditionalFormatting sqref="J32">
    <cfRule type="cellIs" dxfId="3754" priority="194" operator="equal">
      <formula>"Muy Alta"</formula>
    </cfRule>
    <cfRule type="cellIs" dxfId="3753" priority="195" operator="equal">
      <formula>"Alta"</formula>
    </cfRule>
    <cfRule type="cellIs" dxfId="3752" priority="196" operator="equal">
      <formula>"Media"</formula>
    </cfRule>
    <cfRule type="cellIs" dxfId="3751" priority="197" operator="equal">
      <formula>"Baja"</formula>
    </cfRule>
    <cfRule type="cellIs" dxfId="3750" priority="198" operator="equal">
      <formula>"Muy Baja"</formula>
    </cfRule>
  </conditionalFormatting>
  <conditionalFormatting sqref="J39">
    <cfRule type="cellIs" dxfId="3749" priority="165" operator="equal">
      <formula>"Muy Alta"</formula>
    </cfRule>
    <cfRule type="cellIs" dxfId="3748" priority="166" operator="equal">
      <formula>"Alta"</formula>
    </cfRule>
    <cfRule type="cellIs" dxfId="3747" priority="167" operator="equal">
      <formula>"Media"</formula>
    </cfRule>
    <cfRule type="cellIs" dxfId="3746" priority="168" operator="equal">
      <formula>"Baja"</formula>
    </cfRule>
    <cfRule type="cellIs" dxfId="3745" priority="169" operator="equal">
      <formula>"Muy Baja"</formula>
    </cfRule>
  </conditionalFormatting>
  <conditionalFormatting sqref="J46">
    <cfRule type="cellIs" dxfId="3744" priority="136" operator="equal">
      <formula>"Muy Alta"</formula>
    </cfRule>
    <cfRule type="cellIs" dxfId="3743" priority="137" operator="equal">
      <formula>"Alta"</formula>
    </cfRule>
    <cfRule type="cellIs" dxfId="3742" priority="138" operator="equal">
      <formula>"Media"</formula>
    </cfRule>
    <cfRule type="cellIs" dxfId="3741" priority="139" operator="equal">
      <formula>"Baja"</formula>
    </cfRule>
    <cfRule type="cellIs" dxfId="3740" priority="140" operator="equal">
      <formula>"Muy Baja"</formula>
    </cfRule>
  </conditionalFormatting>
  <conditionalFormatting sqref="J53">
    <cfRule type="cellIs" dxfId="3739" priority="107" operator="equal">
      <formula>"Muy Alta"</formula>
    </cfRule>
    <cfRule type="cellIs" dxfId="3738" priority="108" operator="equal">
      <formula>"Alta"</formula>
    </cfRule>
    <cfRule type="cellIs" dxfId="3737" priority="109" operator="equal">
      <formula>"Media"</formula>
    </cfRule>
    <cfRule type="cellIs" dxfId="3736" priority="110" operator="equal">
      <formula>"Baja"</formula>
    </cfRule>
    <cfRule type="cellIs" dxfId="3735" priority="111" operator="equal">
      <formula>"Muy Baja"</formula>
    </cfRule>
  </conditionalFormatting>
  <conditionalFormatting sqref="J60">
    <cfRule type="cellIs" dxfId="3734" priority="78" operator="equal">
      <formula>"Muy Alta"</formula>
    </cfRule>
    <cfRule type="cellIs" dxfId="3733" priority="79" operator="equal">
      <formula>"Alta"</formula>
    </cfRule>
    <cfRule type="cellIs" dxfId="3732" priority="80" operator="equal">
      <formula>"Media"</formula>
    </cfRule>
    <cfRule type="cellIs" dxfId="3731" priority="81" operator="equal">
      <formula>"Baja"</formula>
    </cfRule>
    <cfRule type="cellIs" dxfId="3730" priority="82" operator="equal">
      <formula>"Muy Baja"</formula>
    </cfRule>
  </conditionalFormatting>
  <conditionalFormatting sqref="M11">
    <cfRule type="containsText" dxfId="3729" priority="262" operator="containsText" text="❌">
      <formula>NOT(ISERROR(SEARCH("❌",M11)))</formula>
    </cfRule>
  </conditionalFormatting>
  <conditionalFormatting sqref="M18">
    <cfRule type="containsText" dxfId="3728" priority="233" operator="containsText" text="❌">
      <formula>NOT(ISERROR(SEARCH("❌",M18)))</formula>
    </cfRule>
  </conditionalFormatting>
  <conditionalFormatting sqref="M25">
    <cfRule type="containsText" dxfId="3727" priority="204" operator="containsText" text="❌">
      <formula>NOT(ISERROR(SEARCH("❌",M25)))</formula>
    </cfRule>
  </conditionalFormatting>
  <conditionalFormatting sqref="M32">
    <cfRule type="containsText" dxfId="3726" priority="175" operator="containsText" text="❌">
      <formula>NOT(ISERROR(SEARCH("❌",M32)))</formula>
    </cfRule>
  </conditionalFormatting>
  <conditionalFormatting sqref="M39">
    <cfRule type="containsText" dxfId="3725" priority="146" operator="containsText" text="❌">
      <formula>NOT(ISERROR(SEARCH("❌",M39)))</formula>
    </cfRule>
  </conditionalFormatting>
  <conditionalFormatting sqref="M46">
    <cfRule type="containsText" dxfId="3724" priority="117" operator="containsText" text="❌">
      <formula>NOT(ISERROR(SEARCH("❌",M46)))</formula>
    </cfRule>
  </conditionalFormatting>
  <conditionalFormatting sqref="M53">
    <cfRule type="containsText" dxfId="3723" priority="88" operator="containsText" text="❌">
      <formula>NOT(ISERROR(SEARCH("❌",M53)))</formula>
    </cfRule>
  </conditionalFormatting>
  <conditionalFormatting sqref="M60">
    <cfRule type="containsText" dxfId="3722" priority="59" operator="containsText" text="❌">
      <formula>NOT(ISERROR(SEARCH("❌",M60)))</formula>
    </cfRule>
  </conditionalFormatting>
  <conditionalFormatting sqref="N11">
    <cfRule type="cellIs" dxfId="3721" priority="286" operator="equal">
      <formula>"Catastrófico"</formula>
    </cfRule>
    <cfRule type="cellIs" dxfId="3720" priority="287" operator="equal">
      <formula>"Mayor"</formula>
    </cfRule>
    <cfRule type="cellIs" dxfId="3719" priority="288" operator="equal">
      <formula>"Moderado"</formula>
    </cfRule>
    <cfRule type="cellIs" dxfId="3718" priority="289" operator="equal">
      <formula>"Menor"</formula>
    </cfRule>
    <cfRule type="cellIs" dxfId="3717" priority="290" operator="equal">
      <formula>"Leve"</formula>
    </cfRule>
  </conditionalFormatting>
  <conditionalFormatting sqref="N18">
    <cfRule type="cellIs" dxfId="3716" priority="257" operator="equal">
      <formula>"Catastrófico"</formula>
    </cfRule>
    <cfRule type="cellIs" dxfId="3715" priority="258" operator="equal">
      <formula>"Mayor"</formula>
    </cfRule>
    <cfRule type="cellIs" dxfId="3714" priority="259" operator="equal">
      <formula>"Moderado"</formula>
    </cfRule>
    <cfRule type="cellIs" dxfId="3713" priority="260" operator="equal">
      <formula>"Menor"</formula>
    </cfRule>
    <cfRule type="cellIs" dxfId="3712" priority="261" operator="equal">
      <formula>"Leve"</formula>
    </cfRule>
  </conditionalFormatting>
  <conditionalFormatting sqref="N25">
    <cfRule type="cellIs" dxfId="3711" priority="228" operator="equal">
      <formula>"Catastrófico"</formula>
    </cfRule>
    <cfRule type="cellIs" dxfId="3710" priority="229" operator="equal">
      <formula>"Mayor"</formula>
    </cfRule>
    <cfRule type="cellIs" dxfId="3709" priority="230" operator="equal">
      <formula>"Moderado"</formula>
    </cfRule>
    <cfRule type="cellIs" dxfId="3708" priority="231" operator="equal">
      <formula>"Menor"</formula>
    </cfRule>
    <cfRule type="cellIs" dxfId="3707" priority="232" operator="equal">
      <formula>"Leve"</formula>
    </cfRule>
  </conditionalFormatting>
  <conditionalFormatting sqref="N32">
    <cfRule type="cellIs" dxfId="3706" priority="199" operator="equal">
      <formula>"Catastrófico"</formula>
    </cfRule>
    <cfRule type="cellIs" dxfId="3705" priority="200" operator="equal">
      <formula>"Mayor"</formula>
    </cfRule>
    <cfRule type="cellIs" dxfId="3704" priority="201" operator="equal">
      <formula>"Moderado"</formula>
    </cfRule>
    <cfRule type="cellIs" dxfId="3703" priority="202" operator="equal">
      <formula>"Menor"</formula>
    </cfRule>
    <cfRule type="cellIs" dxfId="3702" priority="203" operator="equal">
      <formula>"Leve"</formula>
    </cfRule>
  </conditionalFormatting>
  <conditionalFormatting sqref="N39">
    <cfRule type="cellIs" dxfId="3701" priority="170" operator="equal">
      <formula>"Catastrófico"</formula>
    </cfRule>
    <cfRule type="cellIs" dxfId="3700" priority="171" operator="equal">
      <formula>"Mayor"</formula>
    </cfRule>
    <cfRule type="cellIs" dxfId="3699" priority="172" operator="equal">
      <formula>"Moderado"</formula>
    </cfRule>
    <cfRule type="cellIs" dxfId="3698" priority="173" operator="equal">
      <formula>"Menor"</formula>
    </cfRule>
    <cfRule type="cellIs" dxfId="3697" priority="174" operator="equal">
      <formula>"Leve"</formula>
    </cfRule>
  </conditionalFormatting>
  <conditionalFormatting sqref="N46">
    <cfRule type="cellIs" dxfId="3696" priority="141" operator="equal">
      <formula>"Catastrófico"</formula>
    </cfRule>
    <cfRule type="cellIs" dxfId="3695" priority="142" operator="equal">
      <formula>"Mayor"</formula>
    </cfRule>
    <cfRule type="cellIs" dxfId="3694" priority="143" operator="equal">
      <formula>"Moderado"</formula>
    </cfRule>
    <cfRule type="cellIs" dxfId="3693" priority="144" operator="equal">
      <formula>"Menor"</formula>
    </cfRule>
    <cfRule type="cellIs" dxfId="3692" priority="145" operator="equal">
      <formula>"Leve"</formula>
    </cfRule>
  </conditionalFormatting>
  <conditionalFormatting sqref="N53">
    <cfRule type="cellIs" dxfId="3691" priority="112" operator="equal">
      <formula>"Catastrófico"</formula>
    </cfRule>
    <cfRule type="cellIs" dxfId="3690" priority="113" operator="equal">
      <formula>"Mayor"</formula>
    </cfRule>
    <cfRule type="cellIs" dxfId="3689" priority="114" operator="equal">
      <formula>"Moderado"</formula>
    </cfRule>
    <cfRule type="cellIs" dxfId="3688" priority="115" operator="equal">
      <formula>"Menor"</formula>
    </cfRule>
    <cfRule type="cellIs" dxfId="3687" priority="116" operator="equal">
      <formula>"Leve"</formula>
    </cfRule>
  </conditionalFormatting>
  <conditionalFormatting sqref="N60">
    <cfRule type="cellIs" dxfId="3686" priority="83" operator="equal">
      <formula>"Catastrófico"</formula>
    </cfRule>
    <cfRule type="cellIs" dxfId="3685" priority="84" operator="equal">
      <formula>"Mayor"</formula>
    </cfRule>
    <cfRule type="cellIs" dxfId="3684" priority="85" operator="equal">
      <formula>"Moderado"</formula>
    </cfRule>
    <cfRule type="cellIs" dxfId="3683" priority="86" operator="equal">
      <formula>"Menor"</formula>
    </cfRule>
    <cfRule type="cellIs" dxfId="3682" priority="87" operator="equal">
      <formula>"Leve"</formula>
    </cfRule>
  </conditionalFormatting>
  <conditionalFormatting sqref="P11">
    <cfRule type="cellIs" dxfId="3681" priority="277" operator="equal">
      <formula>"Extremo"</formula>
    </cfRule>
    <cfRule type="cellIs" dxfId="3680" priority="278" operator="equal">
      <formula>"Alto"</formula>
    </cfRule>
    <cfRule type="cellIs" dxfId="3679" priority="279" operator="equal">
      <formula>"Moderado"</formula>
    </cfRule>
    <cfRule type="cellIs" dxfId="3678" priority="280" operator="equal">
      <formula>"Bajo"</formula>
    </cfRule>
  </conditionalFormatting>
  <conditionalFormatting sqref="P18">
    <cfRule type="cellIs" dxfId="3677" priority="248" operator="equal">
      <formula>"Extremo"</formula>
    </cfRule>
    <cfRule type="cellIs" dxfId="3676" priority="249" operator="equal">
      <formula>"Alto"</formula>
    </cfRule>
    <cfRule type="cellIs" dxfId="3675" priority="250" operator="equal">
      <formula>"Moderado"</formula>
    </cfRule>
    <cfRule type="cellIs" dxfId="3674" priority="251" operator="equal">
      <formula>"Bajo"</formula>
    </cfRule>
  </conditionalFormatting>
  <conditionalFormatting sqref="P25">
    <cfRule type="cellIs" dxfId="3673" priority="219" operator="equal">
      <formula>"Extremo"</formula>
    </cfRule>
    <cfRule type="cellIs" dxfId="3672" priority="220" operator="equal">
      <formula>"Alto"</formula>
    </cfRule>
    <cfRule type="cellIs" dxfId="3671" priority="221" operator="equal">
      <formula>"Moderado"</formula>
    </cfRule>
    <cfRule type="cellIs" dxfId="3670" priority="222" operator="equal">
      <formula>"Bajo"</formula>
    </cfRule>
  </conditionalFormatting>
  <conditionalFormatting sqref="P32">
    <cfRule type="cellIs" dxfId="3669" priority="190" operator="equal">
      <formula>"Extremo"</formula>
    </cfRule>
    <cfRule type="cellIs" dxfId="3668" priority="191" operator="equal">
      <formula>"Alto"</formula>
    </cfRule>
    <cfRule type="cellIs" dxfId="3667" priority="192" operator="equal">
      <formula>"Moderado"</formula>
    </cfRule>
    <cfRule type="cellIs" dxfId="3666" priority="193" operator="equal">
      <formula>"Bajo"</formula>
    </cfRule>
  </conditionalFormatting>
  <conditionalFormatting sqref="P39">
    <cfRule type="cellIs" dxfId="3665" priority="161" operator="equal">
      <formula>"Extremo"</formula>
    </cfRule>
    <cfRule type="cellIs" dxfId="3664" priority="162" operator="equal">
      <formula>"Alto"</formula>
    </cfRule>
    <cfRule type="cellIs" dxfId="3663" priority="163" operator="equal">
      <formula>"Moderado"</formula>
    </cfRule>
    <cfRule type="cellIs" dxfId="3662" priority="164" operator="equal">
      <formula>"Bajo"</formula>
    </cfRule>
  </conditionalFormatting>
  <conditionalFormatting sqref="P46">
    <cfRule type="cellIs" dxfId="3661" priority="132" operator="equal">
      <formula>"Extremo"</formula>
    </cfRule>
    <cfRule type="cellIs" dxfId="3660" priority="133" operator="equal">
      <formula>"Alto"</formula>
    </cfRule>
    <cfRule type="cellIs" dxfId="3659" priority="134" operator="equal">
      <formula>"Moderado"</formula>
    </cfRule>
    <cfRule type="cellIs" dxfId="3658" priority="135" operator="equal">
      <formula>"Bajo"</formula>
    </cfRule>
  </conditionalFormatting>
  <conditionalFormatting sqref="P53">
    <cfRule type="cellIs" dxfId="3657" priority="103" operator="equal">
      <formula>"Extremo"</formula>
    </cfRule>
    <cfRule type="cellIs" dxfId="3656" priority="104" operator="equal">
      <formula>"Alto"</formula>
    </cfRule>
    <cfRule type="cellIs" dxfId="3655" priority="105" operator="equal">
      <formula>"Moderado"</formula>
    </cfRule>
    <cfRule type="cellIs" dxfId="3654" priority="106" operator="equal">
      <formula>"Bajo"</formula>
    </cfRule>
  </conditionalFormatting>
  <conditionalFormatting sqref="P60">
    <cfRule type="cellIs" dxfId="3653" priority="74" operator="equal">
      <formula>"Extremo"</formula>
    </cfRule>
    <cfRule type="cellIs" dxfId="3652" priority="75" operator="equal">
      <formula>"Alto"</formula>
    </cfRule>
    <cfRule type="cellIs" dxfId="3651" priority="76" operator="equal">
      <formula>"Moderado"</formula>
    </cfRule>
    <cfRule type="cellIs" dxfId="3650" priority="77" operator="equal">
      <formula>"Bajo"</formula>
    </cfRule>
  </conditionalFormatting>
  <conditionalFormatting sqref="AD11">
    <cfRule type="cellIs" dxfId="3649" priority="272" operator="equal">
      <formula>"Muy Alta"</formula>
    </cfRule>
    <cfRule type="cellIs" dxfId="3648" priority="273" operator="equal">
      <formula>"Alta"</formula>
    </cfRule>
    <cfRule type="cellIs" dxfId="3647" priority="274" operator="equal">
      <formula>"Media"</formula>
    </cfRule>
    <cfRule type="cellIs" dxfId="3646" priority="275" operator="equal">
      <formula>"Baja"</formula>
    </cfRule>
    <cfRule type="cellIs" dxfId="3645" priority="276" operator="equal">
      <formula>"Muy Baja"</formula>
    </cfRule>
  </conditionalFormatting>
  <conditionalFormatting sqref="AD18">
    <cfRule type="cellIs" dxfId="3644" priority="243" operator="equal">
      <formula>"Muy Alta"</formula>
    </cfRule>
    <cfRule type="cellIs" dxfId="3643" priority="244" operator="equal">
      <formula>"Alta"</formula>
    </cfRule>
    <cfRule type="cellIs" dxfId="3642" priority="245" operator="equal">
      <formula>"Media"</formula>
    </cfRule>
    <cfRule type="cellIs" dxfId="3641" priority="246" operator="equal">
      <formula>"Baja"</formula>
    </cfRule>
    <cfRule type="cellIs" dxfId="3640" priority="247" operator="equal">
      <formula>"Muy Baja"</formula>
    </cfRule>
  </conditionalFormatting>
  <conditionalFormatting sqref="AD25">
    <cfRule type="cellIs" dxfId="3639" priority="214" operator="equal">
      <formula>"Muy Alta"</formula>
    </cfRule>
    <cfRule type="cellIs" dxfId="3638" priority="215" operator="equal">
      <formula>"Alta"</formula>
    </cfRule>
    <cfRule type="cellIs" dxfId="3637" priority="216" operator="equal">
      <formula>"Media"</formula>
    </cfRule>
    <cfRule type="cellIs" dxfId="3636" priority="217" operator="equal">
      <formula>"Baja"</formula>
    </cfRule>
    <cfRule type="cellIs" dxfId="3635" priority="218" operator="equal">
      <formula>"Muy Baja"</formula>
    </cfRule>
  </conditionalFormatting>
  <conditionalFormatting sqref="AD32">
    <cfRule type="cellIs" dxfId="3634" priority="185" operator="equal">
      <formula>"Muy Alta"</formula>
    </cfRule>
    <cfRule type="cellIs" dxfId="3633" priority="186" operator="equal">
      <formula>"Alta"</formula>
    </cfRule>
    <cfRule type="cellIs" dxfId="3632" priority="187" operator="equal">
      <formula>"Media"</formula>
    </cfRule>
    <cfRule type="cellIs" dxfId="3631" priority="188" operator="equal">
      <formula>"Baja"</formula>
    </cfRule>
    <cfRule type="cellIs" dxfId="3630" priority="189" operator="equal">
      <formula>"Muy Baja"</formula>
    </cfRule>
  </conditionalFormatting>
  <conditionalFormatting sqref="AD39">
    <cfRule type="cellIs" dxfId="3629" priority="156" operator="equal">
      <formula>"Muy Alta"</formula>
    </cfRule>
    <cfRule type="cellIs" dxfId="3628" priority="157" operator="equal">
      <formula>"Alta"</formula>
    </cfRule>
    <cfRule type="cellIs" dxfId="3627" priority="158" operator="equal">
      <formula>"Media"</formula>
    </cfRule>
    <cfRule type="cellIs" dxfId="3626" priority="159" operator="equal">
      <formula>"Baja"</formula>
    </cfRule>
    <cfRule type="cellIs" dxfId="3625" priority="160" operator="equal">
      <formula>"Muy Baja"</formula>
    </cfRule>
  </conditionalFormatting>
  <conditionalFormatting sqref="AD46">
    <cfRule type="cellIs" dxfId="3624" priority="127" operator="equal">
      <formula>"Muy Alta"</formula>
    </cfRule>
    <cfRule type="cellIs" dxfId="3623" priority="128" operator="equal">
      <formula>"Alta"</formula>
    </cfRule>
    <cfRule type="cellIs" dxfId="3622" priority="129" operator="equal">
      <formula>"Media"</formula>
    </cfRule>
    <cfRule type="cellIs" dxfId="3621" priority="130" operator="equal">
      <formula>"Baja"</formula>
    </cfRule>
    <cfRule type="cellIs" dxfId="3620" priority="131" operator="equal">
      <formula>"Muy Baja"</formula>
    </cfRule>
  </conditionalFormatting>
  <conditionalFormatting sqref="AD53">
    <cfRule type="cellIs" dxfId="3619" priority="98" operator="equal">
      <formula>"Muy Alta"</formula>
    </cfRule>
    <cfRule type="cellIs" dxfId="3618" priority="99" operator="equal">
      <formula>"Alta"</formula>
    </cfRule>
    <cfRule type="cellIs" dxfId="3617" priority="100" operator="equal">
      <formula>"Media"</formula>
    </cfRule>
    <cfRule type="cellIs" dxfId="3616" priority="101" operator="equal">
      <formula>"Baja"</formula>
    </cfRule>
    <cfRule type="cellIs" dxfId="3615" priority="102" operator="equal">
      <formula>"Muy Baja"</formula>
    </cfRule>
  </conditionalFormatting>
  <conditionalFormatting sqref="AD60">
    <cfRule type="cellIs" dxfId="3614" priority="69" operator="equal">
      <formula>"Muy Alta"</formula>
    </cfRule>
    <cfRule type="cellIs" dxfId="3613" priority="70" operator="equal">
      <formula>"Alta"</formula>
    </cfRule>
    <cfRule type="cellIs" dxfId="3612" priority="71" operator="equal">
      <formula>"Media"</formula>
    </cfRule>
    <cfRule type="cellIs" dxfId="3611" priority="72" operator="equal">
      <formula>"Baja"</formula>
    </cfRule>
    <cfRule type="cellIs" dxfId="3610" priority="73" operator="equal">
      <formula>"Muy Baja"</formula>
    </cfRule>
  </conditionalFormatting>
  <conditionalFormatting sqref="AF11">
    <cfRule type="cellIs" dxfId="3609" priority="267" operator="equal">
      <formula>"Catastrófico"</formula>
    </cfRule>
    <cfRule type="cellIs" dxfId="3608" priority="268" operator="equal">
      <formula>"Mayor"</formula>
    </cfRule>
    <cfRule type="cellIs" dxfId="3607" priority="269" operator="equal">
      <formula>"Moderado"</formula>
    </cfRule>
    <cfRule type="cellIs" dxfId="3606" priority="270" operator="equal">
      <formula>"Menor"</formula>
    </cfRule>
    <cfRule type="cellIs" dxfId="3605" priority="271" operator="equal">
      <formula>"Leve"</formula>
    </cfRule>
  </conditionalFormatting>
  <conditionalFormatting sqref="AF18">
    <cfRule type="cellIs" dxfId="3604" priority="238" operator="equal">
      <formula>"Catastrófico"</formula>
    </cfRule>
    <cfRule type="cellIs" dxfId="3603" priority="239" operator="equal">
      <formula>"Mayor"</formula>
    </cfRule>
    <cfRule type="cellIs" dxfId="3602" priority="240" operator="equal">
      <formula>"Moderado"</formula>
    </cfRule>
    <cfRule type="cellIs" dxfId="3601" priority="241" operator="equal">
      <formula>"Menor"</formula>
    </cfRule>
    <cfRule type="cellIs" dxfId="3600" priority="242" operator="equal">
      <formula>"Leve"</formula>
    </cfRule>
  </conditionalFormatting>
  <conditionalFormatting sqref="AF25">
    <cfRule type="cellIs" dxfId="3599" priority="209" operator="equal">
      <formula>"Catastrófico"</formula>
    </cfRule>
    <cfRule type="cellIs" dxfId="3598" priority="210" operator="equal">
      <formula>"Mayor"</formula>
    </cfRule>
    <cfRule type="cellIs" dxfId="3597" priority="211" operator="equal">
      <formula>"Moderado"</formula>
    </cfRule>
    <cfRule type="cellIs" dxfId="3596" priority="212" operator="equal">
      <formula>"Menor"</formula>
    </cfRule>
    <cfRule type="cellIs" dxfId="3595" priority="213" operator="equal">
      <formula>"Leve"</formula>
    </cfRule>
  </conditionalFormatting>
  <conditionalFormatting sqref="AF32">
    <cfRule type="cellIs" dxfId="3594" priority="180" operator="equal">
      <formula>"Catastrófico"</formula>
    </cfRule>
    <cfRule type="cellIs" dxfId="3593" priority="181" operator="equal">
      <formula>"Mayor"</formula>
    </cfRule>
    <cfRule type="cellIs" dxfId="3592" priority="182" operator="equal">
      <formula>"Moderado"</formula>
    </cfRule>
    <cfRule type="cellIs" dxfId="3591" priority="183" operator="equal">
      <formula>"Menor"</formula>
    </cfRule>
    <cfRule type="cellIs" dxfId="3590" priority="184" operator="equal">
      <formula>"Leve"</formula>
    </cfRule>
  </conditionalFormatting>
  <conditionalFormatting sqref="AF39">
    <cfRule type="cellIs" dxfId="3589" priority="151" operator="equal">
      <formula>"Catastrófico"</formula>
    </cfRule>
    <cfRule type="cellIs" dxfId="3588" priority="152" operator="equal">
      <formula>"Mayor"</formula>
    </cfRule>
    <cfRule type="cellIs" dxfId="3587" priority="153" operator="equal">
      <formula>"Moderado"</formula>
    </cfRule>
    <cfRule type="cellIs" dxfId="3586" priority="154" operator="equal">
      <formula>"Menor"</formula>
    </cfRule>
    <cfRule type="cellIs" dxfId="3585" priority="155" operator="equal">
      <formula>"Leve"</formula>
    </cfRule>
  </conditionalFormatting>
  <conditionalFormatting sqref="AF46">
    <cfRule type="cellIs" dxfId="3584" priority="122" operator="equal">
      <formula>"Catastrófico"</formula>
    </cfRule>
    <cfRule type="cellIs" dxfId="3583" priority="123" operator="equal">
      <formula>"Mayor"</formula>
    </cfRule>
    <cfRule type="cellIs" dxfId="3582" priority="124" operator="equal">
      <formula>"Moderado"</formula>
    </cfRule>
    <cfRule type="cellIs" dxfId="3581" priority="125" operator="equal">
      <formula>"Menor"</formula>
    </cfRule>
    <cfRule type="cellIs" dxfId="3580" priority="126" operator="equal">
      <formula>"Leve"</formula>
    </cfRule>
  </conditionalFormatting>
  <conditionalFormatting sqref="AF53">
    <cfRule type="cellIs" dxfId="3579" priority="93" operator="equal">
      <formula>"Catastrófico"</formula>
    </cfRule>
    <cfRule type="cellIs" dxfId="3578" priority="94" operator="equal">
      <formula>"Mayor"</formula>
    </cfRule>
    <cfRule type="cellIs" dxfId="3577" priority="95" operator="equal">
      <formula>"Moderado"</formula>
    </cfRule>
    <cfRule type="cellIs" dxfId="3576" priority="96" operator="equal">
      <formula>"Menor"</formula>
    </cfRule>
    <cfRule type="cellIs" dxfId="3575" priority="97" operator="equal">
      <formula>"Leve"</formula>
    </cfRule>
  </conditionalFormatting>
  <conditionalFormatting sqref="AF60">
    <cfRule type="cellIs" dxfId="3574" priority="64" operator="equal">
      <formula>"Catastrófico"</formula>
    </cfRule>
    <cfRule type="cellIs" dxfId="3573" priority="65" operator="equal">
      <formula>"Mayor"</formula>
    </cfRule>
    <cfRule type="cellIs" dxfId="3572" priority="66" operator="equal">
      <formula>"Moderado"</formula>
    </cfRule>
    <cfRule type="cellIs" dxfId="3571" priority="67" operator="equal">
      <formula>"Menor"</formula>
    </cfRule>
    <cfRule type="cellIs" dxfId="3570" priority="68" operator="equal">
      <formula>"Leve"</formula>
    </cfRule>
  </conditionalFormatting>
  <conditionalFormatting sqref="AH11">
    <cfRule type="cellIs" dxfId="3569" priority="263" operator="equal">
      <formula>"Extremo"</formula>
    </cfRule>
    <cfRule type="cellIs" dxfId="3568" priority="264" operator="equal">
      <formula>"Alto"</formula>
    </cfRule>
    <cfRule type="cellIs" dxfId="3567" priority="265" operator="equal">
      <formula>"Moderado"</formula>
    </cfRule>
    <cfRule type="cellIs" dxfId="3566" priority="266" operator="equal">
      <formula>"Bajo"</formula>
    </cfRule>
  </conditionalFormatting>
  <conditionalFormatting sqref="AH18">
    <cfRule type="cellIs" dxfId="3565" priority="234" operator="equal">
      <formula>"Extremo"</formula>
    </cfRule>
    <cfRule type="cellIs" dxfId="3564" priority="235" operator="equal">
      <formula>"Alto"</formula>
    </cfRule>
    <cfRule type="cellIs" dxfId="3563" priority="236" operator="equal">
      <formula>"Moderado"</formula>
    </cfRule>
    <cfRule type="cellIs" dxfId="3562" priority="237" operator="equal">
      <formula>"Bajo"</formula>
    </cfRule>
  </conditionalFormatting>
  <conditionalFormatting sqref="AH25">
    <cfRule type="cellIs" dxfId="3561" priority="205" operator="equal">
      <formula>"Extremo"</formula>
    </cfRule>
    <cfRule type="cellIs" dxfId="3560" priority="206" operator="equal">
      <formula>"Alto"</formula>
    </cfRule>
    <cfRule type="cellIs" dxfId="3559" priority="207" operator="equal">
      <formula>"Moderado"</formula>
    </cfRule>
    <cfRule type="cellIs" dxfId="3558" priority="208" operator="equal">
      <formula>"Bajo"</formula>
    </cfRule>
  </conditionalFormatting>
  <conditionalFormatting sqref="AH32">
    <cfRule type="cellIs" dxfId="3557" priority="176" operator="equal">
      <formula>"Extremo"</formula>
    </cfRule>
    <cfRule type="cellIs" dxfId="3556" priority="177" operator="equal">
      <formula>"Alto"</formula>
    </cfRule>
    <cfRule type="cellIs" dxfId="3555" priority="178" operator="equal">
      <formula>"Moderado"</formula>
    </cfRule>
    <cfRule type="cellIs" dxfId="3554" priority="179" operator="equal">
      <formula>"Bajo"</formula>
    </cfRule>
  </conditionalFormatting>
  <conditionalFormatting sqref="AH39">
    <cfRule type="cellIs" dxfId="3553" priority="147" operator="equal">
      <formula>"Extremo"</formula>
    </cfRule>
    <cfRule type="cellIs" dxfId="3552" priority="148" operator="equal">
      <formula>"Alto"</formula>
    </cfRule>
    <cfRule type="cellIs" dxfId="3551" priority="149" operator="equal">
      <formula>"Moderado"</formula>
    </cfRule>
    <cfRule type="cellIs" dxfId="3550" priority="150" operator="equal">
      <formula>"Bajo"</formula>
    </cfRule>
  </conditionalFormatting>
  <conditionalFormatting sqref="AH46">
    <cfRule type="cellIs" dxfId="3549" priority="118" operator="equal">
      <formula>"Extremo"</formula>
    </cfRule>
    <cfRule type="cellIs" dxfId="3548" priority="119" operator="equal">
      <formula>"Alto"</formula>
    </cfRule>
    <cfRule type="cellIs" dxfId="3547" priority="120" operator="equal">
      <formula>"Moderado"</formula>
    </cfRule>
    <cfRule type="cellIs" dxfId="3546" priority="121" operator="equal">
      <formula>"Bajo"</formula>
    </cfRule>
  </conditionalFormatting>
  <conditionalFormatting sqref="AH53">
    <cfRule type="cellIs" dxfId="3545" priority="89" operator="equal">
      <formula>"Extremo"</formula>
    </cfRule>
    <cfRule type="cellIs" dxfId="3544" priority="90" operator="equal">
      <formula>"Alto"</formula>
    </cfRule>
    <cfRule type="cellIs" dxfId="3543" priority="91" operator="equal">
      <formula>"Moderado"</formula>
    </cfRule>
    <cfRule type="cellIs" dxfId="3542" priority="92" operator="equal">
      <formula>"Bajo"</formula>
    </cfRule>
  </conditionalFormatting>
  <conditionalFormatting sqref="AH60">
    <cfRule type="cellIs" dxfId="3541" priority="60" operator="equal">
      <formula>"Extremo"</formula>
    </cfRule>
    <cfRule type="cellIs" dxfId="3540" priority="61" operator="equal">
      <formula>"Alto"</formula>
    </cfRule>
    <cfRule type="cellIs" dxfId="3539" priority="62" operator="equal">
      <formula>"Moderado"</formula>
    </cfRule>
    <cfRule type="cellIs" dxfId="3538" priority="63" operator="equal">
      <formula>"Bajo"</formula>
    </cfRule>
  </conditionalFormatting>
  <conditionalFormatting sqref="J67">
    <cfRule type="cellIs" dxfId="3537" priority="49" operator="equal">
      <formula>"Muy Alta"</formula>
    </cfRule>
    <cfRule type="cellIs" dxfId="3536" priority="50" operator="equal">
      <formula>"Alta"</formula>
    </cfRule>
    <cfRule type="cellIs" dxfId="3535" priority="51" operator="equal">
      <formula>"Media"</formula>
    </cfRule>
    <cfRule type="cellIs" dxfId="3534" priority="52" operator="equal">
      <formula>"Baja"</formula>
    </cfRule>
    <cfRule type="cellIs" dxfId="3533" priority="53" operator="equal">
      <formula>"Muy Baja"</formula>
    </cfRule>
  </conditionalFormatting>
  <conditionalFormatting sqref="M67">
    <cfRule type="containsText" dxfId="3532" priority="30" operator="containsText" text="❌">
      <formula>NOT(ISERROR(SEARCH("❌",M67)))</formula>
    </cfRule>
  </conditionalFormatting>
  <conditionalFormatting sqref="N67">
    <cfRule type="cellIs" dxfId="3531" priority="54" operator="equal">
      <formula>"Catastrófico"</formula>
    </cfRule>
    <cfRule type="cellIs" dxfId="3530" priority="55" operator="equal">
      <formula>"Mayor"</formula>
    </cfRule>
    <cfRule type="cellIs" dxfId="3529" priority="56" operator="equal">
      <formula>"Moderado"</formula>
    </cfRule>
    <cfRule type="cellIs" dxfId="3528" priority="57" operator="equal">
      <formula>"Menor"</formula>
    </cfRule>
    <cfRule type="cellIs" dxfId="3527" priority="58" operator="equal">
      <formula>"Leve"</formula>
    </cfRule>
  </conditionalFormatting>
  <conditionalFormatting sqref="P67">
    <cfRule type="cellIs" dxfId="3526" priority="45" operator="equal">
      <formula>"Extremo"</formula>
    </cfRule>
    <cfRule type="cellIs" dxfId="3525" priority="46" operator="equal">
      <formula>"Alto"</formula>
    </cfRule>
    <cfRule type="cellIs" dxfId="3524" priority="47" operator="equal">
      <formula>"Moderado"</formula>
    </cfRule>
    <cfRule type="cellIs" dxfId="3523" priority="48" operator="equal">
      <formula>"Bajo"</formula>
    </cfRule>
  </conditionalFormatting>
  <conditionalFormatting sqref="AD67">
    <cfRule type="cellIs" dxfId="3522" priority="40" operator="equal">
      <formula>"Muy Alta"</formula>
    </cfRule>
    <cfRule type="cellIs" dxfId="3521" priority="41" operator="equal">
      <formula>"Alta"</formula>
    </cfRule>
    <cfRule type="cellIs" dxfId="3520" priority="42" operator="equal">
      <formula>"Media"</formula>
    </cfRule>
    <cfRule type="cellIs" dxfId="3519" priority="43" operator="equal">
      <formula>"Baja"</formula>
    </cfRule>
    <cfRule type="cellIs" dxfId="3518" priority="44" operator="equal">
      <formula>"Muy Baja"</formula>
    </cfRule>
  </conditionalFormatting>
  <conditionalFormatting sqref="AF67">
    <cfRule type="cellIs" dxfId="3517" priority="35" operator="equal">
      <formula>"Catastrófico"</formula>
    </cfRule>
    <cfRule type="cellIs" dxfId="3516" priority="36" operator="equal">
      <formula>"Mayor"</formula>
    </cfRule>
    <cfRule type="cellIs" dxfId="3515" priority="37" operator="equal">
      <formula>"Moderado"</formula>
    </cfRule>
    <cfRule type="cellIs" dxfId="3514" priority="38" operator="equal">
      <formula>"Menor"</formula>
    </cfRule>
    <cfRule type="cellIs" dxfId="3513" priority="39" operator="equal">
      <formula>"Leve"</formula>
    </cfRule>
  </conditionalFormatting>
  <conditionalFormatting sqref="AH67">
    <cfRule type="cellIs" dxfId="3512" priority="31" operator="equal">
      <formula>"Extremo"</formula>
    </cfRule>
    <cfRule type="cellIs" dxfId="3511" priority="32" operator="equal">
      <formula>"Alto"</formula>
    </cfRule>
    <cfRule type="cellIs" dxfId="3510" priority="33" operator="equal">
      <formula>"Moderado"</formula>
    </cfRule>
    <cfRule type="cellIs" dxfId="3509" priority="34" operator="equal">
      <formula>"Bajo"</formula>
    </cfRule>
  </conditionalFormatting>
  <conditionalFormatting sqref="J74">
    <cfRule type="cellIs" dxfId="3508" priority="20" operator="equal">
      <formula>"Muy Alta"</formula>
    </cfRule>
    <cfRule type="cellIs" dxfId="3507" priority="21" operator="equal">
      <formula>"Alta"</formula>
    </cfRule>
    <cfRule type="cellIs" dxfId="3506" priority="22" operator="equal">
      <formula>"Media"</formula>
    </cfRule>
    <cfRule type="cellIs" dxfId="3505" priority="23" operator="equal">
      <formula>"Baja"</formula>
    </cfRule>
    <cfRule type="cellIs" dxfId="3504" priority="24" operator="equal">
      <formula>"Muy Baja"</formula>
    </cfRule>
  </conditionalFormatting>
  <conditionalFormatting sqref="M74">
    <cfRule type="containsText" dxfId="3503" priority="1" operator="containsText" text="❌">
      <formula>NOT(ISERROR(SEARCH("❌",M74)))</formula>
    </cfRule>
  </conditionalFormatting>
  <conditionalFormatting sqref="N74">
    <cfRule type="cellIs" dxfId="3502" priority="25" operator="equal">
      <formula>"Catastrófico"</formula>
    </cfRule>
    <cfRule type="cellIs" dxfId="3501" priority="26" operator="equal">
      <formula>"Mayor"</formula>
    </cfRule>
    <cfRule type="cellIs" dxfId="3500" priority="27" operator="equal">
      <formula>"Moderado"</formula>
    </cfRule>
    <cfRule type="cellIs" dxfId="3499" priority="28" operator="equal">
      <formula>"Menor"</formula>
    </cfRule>
    <cfRule type="cellIs" dxfId="3498" priority="29" operator="equal">
      <formula>"Leve"</formula>
    </cfRule>
  </conditionalFormatting>
  <conditionalFormatting sqref="P74">
    <cfRule type="cellIs" dxfId="3497" priority="16" operator="equal">
      <formula>"Extremo"</formula>
    </cfRule>
    <cfRule type="cellIs" dxfId="3496" priority="17" operator="equal">
      <formula>"Alto"</formula>
    </cfRule>
    <cfRule type="cellIs" dxfId="3495" priority="18" operator="equal">
      <formula>"Moderado"</formula>
    </cfRule>
    <cfRule type="cellIs" dxfId="3494" priority="19" operator="equal">
      <formula>"Bajo"</formula>
    </cfRule>
  </conditionalFormatting>
  <conditionalFormatting sqref="AD74">
    <cfRule type="cellIs" dxfId="3493" priority="11" operator="equal">
      <formula>"Muy Alta"</formula>
    </cfRule>
    <cfRule type="cellIs" dxfId="3492" priority="12" operator="equal">
      <formula>"Alta"</formula>
    </cfRule>
    <cfRule type="cellIs" dxfId="3491" priority="13" operator="equal">
      <formula>"Media"</formula>
    </cfRule>
    <cfRule type="cellIs" dxfId="3490" priority="14" operator="equal">
      <formula>"Baja"</formula>
    </cfRule>
    <cfRule type="cellIs" dxfId="3489" priority="15" operator="equal">
      <formula>"Muy Baja"</formula>
    </cfRule>
  </conditionalFormatting>
  <conditionalFormatting sqref="AF74">
    <cfRule type="cellIs" dxfId="3488" priority="6" operator="equal">
      <formula>"Catastrófico"</formula>
    </cfRule>
    <cfRule type="cellIs" dxfId="3487" priority="7" operator="equal">
      <formula>"Mayor"</formula>
    </cfRule>
    <cfRule type="cellIs" dxfId="3486" priority="8" operator="equal">
      <formula>"Moderado"</formula>
    </cfRule>
    <cfRule type="cellIs" dxfId="3485" priority="9" operator="equal">
      <formula>"Menor"</formula>
    </cfRule>
    <cfRule type="cellIs" dxfId="3484" priority="10" operator="equal">
      <formula>"Leve"</formula>
    </cfRule>
  </conditionalFormatting>
  <conditionalFormatting sqref="AH74">
    <cfRule type="cellIs" dxfId="3483" priority="2" operator="equal">
      <formula>"Extremo"</formula>
    </cfRule>
    <cfRule type="cellIs" dxfId="3482" priority="3" operator="equal">
      <formula>"Alto"</formula>
    </cfRule>
    <cfRule type="cellIs" dxfId="3481" priority="4" operator="equal">
      <formula>"Moderado"</formula>
    </cfRule>
    <cfRule type="cellIs" dxfId="348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29E03E68-B77E-4C5C-88F5-D45B80C16693}">
          <x14:formula1>
            <xm:f>'D:\Backup cede 2022\Mis documentos\SGC\2025\Consolidación de riesgos 2025\CEDE6\Gestión\corregido\[FO-CEDE5-DIGEC-487 Administración de Riesgos de Gestión ok.xlsx]Opciones Tratamiento'!#REF!</xm:f>
          </x14:formula1>
          <xm:sqref>H11:H80</xm:sqref>
        </x14:dataValidation>
        <x14:dataValidation type="list" allowBlank="1" showInputMessage="1" showErrorMessage="1" xr:uid="{A3A81E40-7451-444F-9AA3-57CEB150C695}">
          <x14:formula1>
            <xm:f>'D:\Backup cede 2022\Mis documentos\SGC\2025\Consolidación de riesgos 2025\CEDE6\Gestión\corregido\[FO-CEDE5-DIGEC-487 Administración de Riesgos de Gestión ok.xlsx]Opciones Tratamiento'!#REF!</xm:f>
          </x14:formula1>
          <xm:sqref>AO60 AO53 AO46 AO39 AO32 AO25 AO18 AO11 AO67 AO74 AI53 AI11 AI18 AI25 AI32 AI39 AI46 AI60 AI67 AI74 B11 C11:D80</xm:sqref>
        </x14:dataValidation>
        <x14:dataValidation type="list" allowBlank="1" showInputMessage="1" showErrorMessage="1" xr:uid="{C8034B99-D844-4423-8BEC-1D64CD1F13CB}">
          <x14:formula1>
            <xm:f>'D:\Backup cede 2022\Mis documentos\SGC\2025\Consolidación de riesgos 2025\CEDE6\Gestión\corregido\[FO-CEDE5-DIGEC-487 Administración de Riesgos de Gestión ok.xlsx]Tabla Impacto'!#REF!</xm:f>
          </x14:formula1>
          <xm:sqref>L11:L80</xm:sqref>
        </x14:dataValidation>
        <x14:dataValidation type="list" allowBlank="1" showInputMessage="1" showErrorMessage="1" xr:uid="{0ED19EC0-B61B-45A1-83D7-72999B819C20}">
          <x14:formula1>
            <xm:f>'D:\Backup cede 2022\Mis documentos\SGC\2025\Consolidación de riesgos 2025\CEDE6\Gestión\corregido\[FO-CEDE5-DIGEC-487 Administración de Riesgos de Gestión ok.xlsx]Tabla Valoración controles'!#REF!</xm:f>
          </x14:formula1>
          <xm:sqref>W11:X80 Z11:AB80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CONSOLIDADO LEGITIMIDAD</vt:lpstr>
      <vt:lpstr>Riesgo 1</vt:lpstr>
      <vt:lpstr>Riesgo 2</vt:lpstr>
      <vt:lpstr>Riesgo 3</vt:lpstr>
      <vt:lpstr>Riesgo 4</vt:lpstr>
      <vt:lpstr>Riesgo 5</vt:lpstr>
      <vt:lpstr>Riesgo 6</vt:lpstr>
      <vt:lpstr>Riesgo 7</vt:lpstr>
      <vt:lpstr>Riesgo 8</vt:lpstr>
      <vt:lpstr>Riesgo 9</vt:lpstr>
      <vt:lpstr>Riesgo 10</vt:lpstr>
      <vt:lpstr>Riesgo 11</vt:lpstr>
      <vt:lpstr>Riesgo 12</vt:lpstr>
      <vt:lpstr>Riesgo 13</vt:lpstr>
      <vt:lpstr>Riesgo 14</vt:lpstr>
      <vt:lpstr>Riesgo 15</vt:lpstr>
      <vt:lpstr>Riesgo 16</vt:lpstr>
      <vt:lpstr>Riesgo 17</vt:lpstr>
      <vt:lpstr>Riesgo 18</vt:lpstr>
      <vt:lpstr>Riesgo 19</vt:lpstr>
      <vt:lpstr>Riesgo 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2025-02-06T15:22:59Z</dcterms:modified>
</cp:coreProperties>
</file>