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xr:revisionPtr revIDLastSave="0" documentId="13_ncr:1_{F09C9AA9-A537-43C9-A1F3-5A773A13A947}" xr6:coauthVersionLast="36" xr6:coauthVersionMax="36" xr10:uidLastSave="{00000000-0000-0000-0000-000000000000}"/>
  <bookViews>
    <workbookView xWindow="0" yWindow="0" windowWidth="28800" windowHeight="11505" xr2:uid="{00000000-000D-0000-FFFF-FFFF00000000}"/>
  </bookViews>
  <sheets>
    <sheet name="CONSOLIDADO RIESGO FISCAL" sheetId="1" r:id="rId1"/>
    <sheet name="Riesgo 1" sheetId="8" r:id="rId2"/>
    <sheet name="Riesgo 2" sheetId="9" r:id="rId3"/>
    <sheet name="Riesgo 3" sheetId="11" r:id="rId4"/>
    <sheet name="Riesgo 4-5" sheetId="12" r:id="rId5"/>
    <sheet name="Riesgo 6" sheetId="13" r:id="rId6"/>
    <sheet name="Riesgo 7" sheetId="14" r:id="rId7"/>
    <sheet name="Riesgo 8" sheetId="15" r:id="rId8"/>
    <sheet name="Riesgo 9" sheetId="20" r:id="rId9"/>
    <sheet name="Riesgo 10" sheetId="17" r:id="rId10"/>
    <sheet name="Riesgo 11" sheetId="18" r:id="rId11"/>
    <sheet name="Riesgo 12" sheetId="19"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xlnm._FilterDatabase" localSheetId="0" hidden="1">'CONSOLIDADO RIESGO FISCAL'!$B$4:$N$11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0" i="20" l="1"/>
  <c r="V80" i="20"/>
  <c r="U80" i="20"/>
  <c r="Y79" i="20"/>
  <c r="V79" i="20"/>
  <c r="AC80" i="20" s="1"/>
  <c r="AE80" i="20" s="1"/>
  <c r="U79" i="20"/>
  <c r="Y78" i="20"/>
  <c r="V78" i="20"/>
  <c r="AC79" i="20" s="1"/>
  <c r="AE79" i="20" s="1"/>
  <c r="U78" i="20"/>
  <c r="Y77" i="20"/>
  <c r="V77" i="20"/>
  <c r="AC78" i="20" s="1"/>
  <c r="AE78" i="20" s="1"/>
  <c r="U77" i="20"/>
  <c r="Y76" i="20"/>
  <c r="V76" i="20"/>
  <c r="AC77" i="20" s="1"/>
  <c r="AE77" i="20" s="1"/>
  <c r="U76" i="20"/>
  <c r="Y75" i="20"/>
  <c r="V75" i="20"/>
  <c r="AG78" i="20" s="1"/>
  <c r="U75" i="20"/>
  <c r="Y74" i="20"/>
  <c r="V74" i="20"/>
  <c r="AG80" i="20" s="1"/>
  <c r="U74" i="20"/>
  <c r="N74" i="20"/>
  <c r="P74" i="20" s="1"/>
  <c r="M74" i="20"/>
  <c r="K74" i="20"/>
  <c r="J74" i="20"/>
  <c r="G74" i="20"/>
  <c r="Y73" i="20"/>
  <c r="V73" i="20"/>
  <c r="U73" i="20"/>
  <c r="AE72" i="20"/>
  <c r="Y72" i="20"/>
  <c r="V72" i="20"/>
  <c r="AC73" i="20" s="1"/>
  <c r="AE73" i="20" s="1"/>
  <c r="U72" i="20"/>
  <c r="Y71" i="20"/>
  <c r="V71" i="20"/>
  <c r="AC72" i="20" s="1"/>
  <c r="U71" i="20"/>
  <c r="Y70" i="20"/>
  <c r="V70" i="20"/>
  <c r="AC71" i="20" s="1"/>
  <c r="AE71" i="20" s="1"/>
  <c r="U70" i="20"/>
  <c r="Y69" i="20"/>
  <c r="V69" i="20"/>
  <c r="AG71" i="20" s="1"/>
  <c r="U69" i="20"/>
  <c r="Y68" i="20"/>
  <c r="V68" i="20"/>
  <c r="AG72" i="20" s="1"/>
  <c r="U68" i="20"/>
  <c r="Y67" i="20"/>
  <c r="V67" i="20"/>
  <c r="U67" i="20"/>
  <c r="N67" i="20"/>
  <c r="M67" i="20"/>
  <c r="K67" i="20"/>
  <c r="J67" i="20"/>
  <c r="G67" i="20"/>
  <c r="Y66" i="20"/>
  <c r="V66" i="20"/>
  <c r="U66" i="20"/>
  <c r="AE65" i="20"/>
  <c r="Y65" i="20"/>
  <c r="V65" i="20"/>
  <c r="AC66" i="20" s="1"/>
  <c r="AE66" i="20" s="1"/>
  <c r="U65" i="20"/>
  <c r="Y64" i="20"/>
  <c r="V64" i="20"/>
  <c r="AC65" i="20" s="1"/>
  <c r="U64" i="20"/>
  <c r="Y63" i="20"/>
  <c r="V63" i="20"/>
  <c r="AC64" i="20" s="1"/>
  <c r="AE64" i="20" s="1"/>
  <c r="U63" i="20"/>
  <c r="Y62" i="20"/>
  <c r="V62" i="20"/>
  <c r="AC63" i="20" s="1"/>
  <c r="AE63" i="20" s="1"/>
  <c r="U62" i="20"/>
  <c r="Y61" i="20"/>
  <c r="V61" i="20"/>
  <c r="AG64" i="20" s="1"/>
  <c r="U61" i="20"/>
  <c r="Y60" i="20"/>
  <c r="V60" i="20"/>
  <c r="U60" i="20"/>
  <c r="N60" i="20"/>
  <c r="M60" i="20"/>
  <c r="K60" i="20"/>
  <c r="J60" i="20"/>
  <c r="G60" i="20"/>
  <c r="Y59" i="20"/>
  <c r="V59" i="20"/>
  <c r="U59" i="20"/>
  <c r="AE58" i="20"/>
  <c r="Y58" i="20"/>
  <c r="V58" i="20"/>
  <c r="AC59" i="20" s="1"/>
  <c r="AE59" i="20" s="1"/>
  <c r="U58" i="20"/>
  <c r="Y57" i="20"/>
  <c r="V57" i="20"/>
  <c r="AC58" i="20" s="1"/>
  <c r="U57" i="20"/>
  <c r="Y56" i="20"/>
  <c r="V56" i="20"/>
  <c r="AC57" i="20" s="1"/>
  <c r="AE57" i="20" s="1"/>
  <c r="U56" i="20"/>
  <c r="Y55" i="20"/>
  <c r="V55" i="20"/>
  <c r="AC56" i="20" s="1"/>
  <c r="AE56" i="20" s="1"/>
  <c r="U55" i="20"/>
  <c r="Y54" i="20"/>
  <c r="V54" i="20"/>
  <c r="AC55" i="20" s="1"/>
  <c r="AE55" i="20" s="1"/>
  <c r="U54" i="20"/>
  <c r="Y53" i="20"/>
  <c r="V53" i="20"/>
  <c r="U53" i="20"/>
  <c r="N53" i="20"/>
  <c r="M53" i="20"/>
  <c r="K53" i="20"/>
  <c r="J53" i="20"/>
  <c r="G53" i="20"/>
  <c r="Y52" i="20"/>
  <c r="V52" i="20"/>
  <c r="AG57" i="20" s="1"/>
  <c r="U52" i="20"/>
  <c r="AE51" i="20"/>
  <c r="Y51" i="20"/>
  <c r="V51" i="20"/>
  <c r="AC52" i="20" s="1"/>
  <c r="AE52" i="20" s="1"/>
  <c r="U51" i="20"/>
  <c r="Y50" i="20"/>
  <c r="V50" i="20"/>
  <c r="AC51" i="20" s="1"/>
  <c r="U50" i="20"/>
  <c r="Y49" i="20"/>
  <c r="V49" i="20"/>
  <c r="AC50" i="20" s="1"/>
  <c r="AE50" i="20" s="1"/>
  <c r="U49" i="20"/>
  <c r="Y48" i="20"/>
  <c r="V48" i="20"/>
  <c r="AC49" i="20" s="1"/>
  <c r="AE49" i="20" s="1"/>
  <c r="U48" i="20"/>
  <c r="Y47" i="20"/>
  <c r="V47" i="20"/>
  <c r="AC48" i="20" s="1"/>
  <c r="AE48" i="20" s="1"/>
  <c r="U47" i="20"/>
  <c r="Y46" i="20"/>
  <c r="V46" i="20"/>
  <c r="U46" i="20"/>
  <c r="N46" i="20"/>
  <c r="M46" i="20"/>
  <c r="K46" i="20"/>
  <c r="J46" i="20"/>
  <c r="G46" i="20"/>
  <c r="Y45" i="20"/>
  <c r="V45" i="20"/>
  <c r="AG50" i="20" s="1"/>
  <c r="U45" i="20"/>
  <c r="AE44" i="20"/>
  <c r="Y44" i="20"/>
  <c r="V44" i="20"/>
  <c r="AC45" i="20" s="1"/>
  <c r="AE45" i="20" s="1"/>
  <c r="U44" i="20"/>
  <c r="Y43" i="20"/>
  <c r="V43" i="20"/>
  <c r="AC44" i="20" s="1"/>
  <c r="U43" i="20"/>
  <c r="Y42" i="20"/>
  <c r="V42" i="20"/>
  <c r="AC43" i="20" s="1"/>
  <c r="AE43" i="20" s="1"/>
  <c r="U42" i="20"/>
  <c r="Y41" i="20"/>
  <c r="V41" i="20"/>
  <c r="U41" i="20"/>
  <c r="Y40" i="20"/>
  <c r="V40" i="20"/>
  <c r="U40" i="20"/>
  <c r="Y39" i="20"/>
  <c r="V39" i="20"/>
  <c r="U39" i="20"/>
  <c r="N39" i="20"/>
  <c r="M39" i="20"/>
  <c r="K39" i="20"/>
  <c r="J39" i="20"/>
  <c r="G39" i="20"/>
  <c r="Y38" i="20"/>
  <c r="V38" i="20"/>
  <c r="AG43" i="20" s="1"/>
  <c r="U38" i="20"/>
  <c r="AE37" i="20"/>
  <c r="Y37" i="20"/>
  <c r="V37" i="20"/>
  <c r="AC38" i="20" s="1"/>
  <c r="AE38" i="20" s="1"/>
  <c r="U37" i="20"/>
  <c r="Y36" i="20"/>
  <c r="V36" i="20"/>
  <c r="AC37" i="20" s="1"/>
  <c r="U36" i="20"/>
  <c r="Y35" i="20"/>
  <c r="V35" i="20"/>
  <c r="U35" i="20"/>
  <c r="Y34" i="20"/>
  <c r="V34" i="20"/>
  <c r="U34" i="20"/>
  <c r="Y33" i="20"/>
  <c r="V33" i="20"/>
  <c r="U33" i="20"/>
  <c r="Y32" i="20"/>
  <c r="V32" i="20"/>
  <c r="U32" i="20"/>
  <c r="N32" i="20"/>
  <c r="O32" i="20" s="1"/>
  <c r="M32" i="20"/>
  <c r="K32" i="20"/>
  <c r="AC32" i="20" s="1"/>
  <c r="J32" i="20"/>
  <c r="G32" i="20"/>
  <c r="Y31" i="20"/>
  <c r="V31" i="20"/>
  <c r="U31" i="20"/>
  <c r="Y30" i="20"/>
  <c r="V30" i="20"/>
  <c r="AC31" i="20" s="1"/>
  <c r="AE31" i="20" s="1"/>
  <c r="U30" i="20"/>
  <c r="Y29" i="20"/>
  <c r="V29" i="20"/>
  <c r="AC30" i="20" s="1"/>
  <c r="AE30" i="20" s="1"/>
  <c r="U29" i="20"/>
  <c r="Y28" i="20"/>
  <c r="V28" i="20"/>
  <c r="AC29" i="20" s="1"/>
  <c r="AE29" i="20" s="1"/>
  <c r="U28" i="20"/>
  <c r="Y27" i="20"/>
  <c r="V27" i="20"/>
  <c r="U27" i="20"/>
  <c r="Y26" i="20"/>
  <c r="V26" i="20"/>
  <c r="U26" i="20"/>
  <c r="Y25" i="20"/>
  <c r="V25" i="20"/>
  <c r="U25" i="20"/>
  <c r="N25" i="20"/>
  <c r="O25" i="20" s="1"/>
  <c r="M25" i="20"/>
  <c r="K25" i="20"/>
  <c r="AC25" i="20" s="1"/>
  <c r="J25" i="20"/>
  <c r="G25" i="20"/>
  <c r="Y24" i="20"/>
  <c r="V24" i="20"/>
  <c r="AG30" i="20" s="1"/>
  <c r="U24" i="20"/>
  <c r="Y23" i="20"/>
  <c r="V23" i="20"/>
  <c r="AG29" i="20" s="1"/>
  <c r="U23" i="20"/>
  <c r="Y22" i="20"/>
  <c r="V22" i="20"/>
  <c r="AC23" i="20" s="1"/>
  <c r="AE23" i="20" s="1"/>
  <c r="U22" i="20"/>
  <c r="Y21" i="20"/>
  <c r="V21" i="20"/>
  <c r="AC22" i="20" s="1"/>
  <c r="AE22" i="20" s="1"/>
  <c r="U21" i="20"/>
  <c r="Y20" i="20"/>
  <c r="V20" i="20"/>
  <c r="U20" i="20"/>
  <c r="Y19" i="20"/>
  <c r="V19" i="20"/>
  <c r="U19" i="20"/>
  <c r="Y18" i="20"/>
  <c r="V18" i="20"/>
  <c r="U18" i="20"/>
  <c r="N18" i="20"/>
  <c r="O18" i="20" s="1"/>
  <c r="M18" i="20"/>
  <c r="K18" i="20"/>
  <c r="AC18" i="20" s="1"/>
  <c r="J18" i="20"/>
  <c r="G18" i="20"/>
  <c r="Y17" i="20"/>
  <c r="V17" i="20"/>
  <c r="AG23" i="20" s="1"/>
  <c r="U17" i="20"/>
  <c r="Y16" i="20"/>
  <c r="V16" i="20"/>
  <c r="AG22" i="20" s="1"/>
  <c r="U16" i="20"/>
  <c r="Y15" i="20"/>
  <c r="V15" i="20"/>
  <c r="U15" i="20"/>
  <c r="Y14" i="20"/>
  <c r="V14" i="20"/>
  <c r="U14" i="20"/>
  <c r="Y13" i="20"/>
  <c r="V13" i="20"/>
  <c r="AC16" i="20" s="1"/>
  <c r="AE16" i="20" s="1"/>
  <c r="U13" i="20"/>
  <c r="Y12" i="20"/>
  <c r="V12" i="20"/>
  <c r="U12" i="20"/>
  <c r="Y11" i="20"/>
  <c r="V11" i="20"/>
  <c r="U11" i="20"/>
  <c r="N11" i="20"/>
  <c r="O11" i="20" s="1"/>
  <c r="M11" i="20"/>
  <c r="K11" i="20"/>
  <c r="AC11" i="20" s="1"/>
  <c r="J11" i="20"/>
  <c r="G11" i="20"/>
  <c r="AE25" i="20" l="1"/>
  <c r="AE18" i="20"/>
  <c r="AC19" i="20" s="1"/>
  <c r="AE19" i="20" s="1"/>
  <c r="AC20" i="20" s="1"/>
  <c r="AE20" i="20" s="1"/>
  <c r="AC21" i="20" s="1"/>
  <c r="AE11" i="20"/>
  <c r="AE32" i="20"/>
  <c r="AC33" i="20" s="1"/>
  <c r="AE33" i="20" s="1"/>
  <c r="AC34" i="20" s="1"/>
  <c r="AE34" i="20" s="1"/>
  <c r="AC35" i="20" s="1"/>
  <c r="P39" i="20"/>
  <c r="O39" i="20"/>
  <c r="AG52" i="20"/>
  <c r="AG48" i="20"/>
  <c r="AC47" i="20"/>
  <c r="AE47" i="20" s="1"/>
  <c r="AG46" i="20"/>
  <c r="AC46" i="20"/>
  <c r="AG49" i="20"/>
  <c r="AG47" i="20"/>
  <c r="P53" i="20"/>
  <c r="O53" i="20"/>
  <c r="AG66" i="20"/>
  <c r="AG62" i="20"/>
  <c r="AC61" i="20"/>
  <c r="AE61" i="20" s="1"/>
  <c r="AG60" i="20"/>
  <c r="AC60" i="20"/>
  <c r="AG63" i="20"/>
  <c r="AG61" i="20"/>
  <c r="P67" i="20"/>
  <c r="O67" i="20"/>
  <c r="AG67" i="20" s="1"/>
  <c r="AF67" i="20" s="1"/>
  <c r="AG17" i="20"/>
  <c r="AG15" i="20"/>
  <c r="AC14" i="20"/>
  <c r="AE14" i="20" s="1"/>
  <c r="AC12" i="20"/>
  <c r="AE12" i="20" s="1"/>
  <c r="AG16" i="20"/>
  <c r="AC15" i="20"/>
  <c r="AE15" i="20" s="1"/>
  <c r="AG14" i="20"/>
  <c r="AC13" i="20"/>
  <c r="AE13" i="20" s="1"/>
  <c r="AG11" i="20"/>
  <c r="AG24" i="20"/>
  <c r="AG19" i="20"/>
  <c r="AG20" i="20" s="1"/>
  <c r="AG21" i="20" s="1"/>
  <c r="AG18" i="20"/>
  <c r="AG31" i="20"/>
  <c r="AC26" i="20"/>
  <c r="AE26" i="20" s="1"/>
  <c r="AC27" i="20" s="1"/>
  <c r="AE27" i="20" s="1"/>
  <c r="AC28" i="20" s="1"/>
  <c r="AG25" i="20"/>
  <c r="AG26" i="20" s="1"/>
  <c r="AG27" i="20" s="1"/>
  <c r="AG28" i="20" s="1"/>
  <c r="AG38" i="20"/>
  <c r="AG33" i="20"/>
  <c r="AG34" i="20" s="1"/>
  <c r="AG32" i="20"/>
  <c r="AG45" i="20"/>
  <c r="AG39" i="20"/>
  <c r="AC39" i="20"/>
  <c r="AG40" i="20"/>
  <c r="AG41" i="20" s="1"/>
  <c r="AG42" i="20" s="1"/>
  <c r="P46" i="20"/>
  <c r="O46" i="20"/>
  <c r="AG59" i="20"/>
  <c r="AG55" i="20"/>
  <c r="AC54" i="20"/>
  <c r="AE54" i="20" s="1"/>
  <c r="AG53" i="20"/>
  <c r="AF53" i="20" s="1"/>
  <c r="AC53" i="20"/>
  <c r="AG56" i="20"/>
  <c r="AG54" i="20"/>
  <c r="P60" i="20"/>
  <c r="O60" i="20"/>
  <c r="AG73" i="20"/>
  <c r="AG69" i="20"/>
  <c r="AC68" i="20"/>
  <c r="AE68" i="20" s="1"/>
  <c r="AC67" i="20"/>
  <c r="AG70" i="20"/>
  <c r="AG68" i="20"/>
  <c r="P11" i="20"/>
  <c r="P18" i="20"/>
  <c r="P25" i="20"/>
  <c r="P32" i="20"/>
  <c r="AC17" i="20"/>
  <c r="AE17" i="20" s="1"/>
  <c r="AC24" i="20"/>
  <c r="AE24" i="20" s="1"/>
  <c r="AG37" i="20"/>
  <c r="AG44" i="20"/>
  <c r="AG51" i="20"/>
  <c r="AG58" i="20"/>
  <c r="AC62" i="20"/>
  <c r="AE62" i="20" s="1"/>
  <c r="AG65" i="20"/>
  <c r="AC69" i="20"/>
  <c r="AE69" i="20" s="1"/>
  <c r="O74" i="20"/>
  <c r="AG75" i="20"/>
  <c r="AC76" i="20"/>
  <c r="AE76" i="20" s="1"/>
  <c r="AG77" i="20"/>
  <c r="AG79" i="20"/>
  <c r="AC74" i="20"/>
  <c r="AG74" i="20"/>
  <c r="AF74" i="20" s="1"/>
  <c r="AC70" i="20"/>
  <c r="AE70" i="20" s="1"/>
  <c r="AC75" i="20"/>
  <c r="AE75" i="20" s="1"/>
  <c r="AG76" i="20"/>
  <c r="U14" i="8"/>
  <c r="G11" i="8"/>
  <c r="AG35" i="20" l="1"/>
  <c r="AG36" i="20"/>
  <c r="AE35" i="20"/>
  <c r="AC36" i="20" s="1"/>
  <c r="AE36" i="20" s="1"/>
  <c r="AD32" i="20"/>
  <c r="AH32" i="20" s="1"/>
  <c r="AE21" i="20"/>
  <c r="AD18" i="20"/>
  <c r="AE28" i="20"/>
  <c r="AD25" i="20"/>
  <c r="AH25" i="20" s="1"/>
  <c r="AD60" i="20"/>
  <c r="AE60" i="20"/>
  <c r="AF60" i="20"/>
  <c r="AD46" i="20"/>
  <c r="AE46" i="20"/>
  <c r="AD67" i="20"/>
  <c r="AH67" i="20" s="1"/>
  <c r="AE67" i="20"/>
  <c r="AE39" i="20"/>
  <c r="AC40" i="20" s="1"/>
  <c r="AE40" i="20" s="1"/>
  <c r="AC41" i="20" s="1"/>
  <c r="AE41" i="20" s="1"/>
  <c r="AC42" i="20" s="1"/>
  <c r="AE42" i="20" s="1"/>
  <c r="AG12" i="20"/>
  <c r="AG13" i="20" s="1"/>
  <c r="AF46" i="20"/>
  <c r="AD74" i="20"/>
  <c r="AH74" i="20" s="1"/>
  <c r="AE74" i="20"/>
  <c r="AF25" i="20"/>
  <c r="AD53" i="20"/>
  <c r="AH53" i="20" s="1"/>
  <c r="AE53" i="20"/>
  <c r="AF39" i="20"/>
  <c r="AF32" i="20"/>
  <c r="AF18" i="20"/>
  <c r="AD11" i="20"/>
  <c r="Y80" i="8"/>
  <c r="V80" i="8"/>
  <c r="U80" i="8"/>
  <c r="Y79" i="8"/>
  <c r="V79" i="8"/>
  <c r="AC80" i="8" s="1"/>
  <c r="AE80" i="8" s="1"/>
  <c r="U79" i="8"/>
  <c r="Y78" i="8"/>
  <c r="V78" i="8"/>
  <c r="AC79" i="8" s="1"/>
  <c r="AE79" i="8" s="1"/>
  <c r="U78" i="8"/>
  <c r="Y77" i="8"/>
  <c r="V77" i="8"/>
  <c r="AC78" i="8" s="1"/>
  <c r="AE78" i="8" s="1"/>
  <c r="U77" i="8"/>
  <c r="Y76" i="8"/>
  <c r="V76" i="8"/>
  <c r="U76" i="8"/>
  <c r="Y75" i="8"/>
  <c r="V75" i="8"/>
  <c r="AC76" i="8" s="1"/>
  <c r="AE76" i="8" s="1"/>
  <c r="U75" i="8"/>
  <c r="AG74" i="8"/>
  <c r="Y74" i="8"/>
  <c r="V74" i="8"/>
  <c r="U74" i="8"/>
  <c r="J74" i="8"/>
  <c r="K74" i="8" s="1"/>
  <c r="G74" i="8"/>
  <c r="Y73" i="8"/>
  <c r="V73" i="8"/>
  <c r="U73" i="8"/>
  <c r="Y72" i="8"/>
  <c r="V72" i="8"/>
  <c r="U72" i="8"/>
  <c r="Y71" i="8"/>
  <c r="V71" i="8"/>
  <c r="AC72" i="8" s="1"/>
  <c r="AE72" i="8" s="1"/>
  <c r="U71" i="8"/>
  <c r="Y70" i="8"/>
  <c r="V70" i="8"/>
  <c r="U70" i="8"/>
  <c r="Y69" i="8"/>
  <c r="V69" i="8"/>
  <c r="U69" i="8"/>
  <c r="Y68" i="8"/>
  <c r="V68" i="8"/>
  <c r="U68" i="8"/>
  <c r="Y67" i="8"/>
  <c r="V67" i="8"/>
  <c r="AG70" i="8" s="1"/>
  <c r="U67" i="8"/>
  <c r="J67" i="8"/>
  <c r="K67" i="8" s="1"/>
  <c r="AC67" i="8" s="1"/>
  <c r="AE67" i="8" s="1"/>
  <c r="G67" i="8"/>
  <c r="Y66" i="8"/>
  <c r="V66" i="8"/>
  <c r="U66" i="8"/>
  <c r="Y65" i="8"/>
  <c r="V65" i="8"/>
  <c r="AC66" i="8" s="1"/>
  <c r="AE66" i="8" s="1"/>
  <c r="U65" i="8"/>
  <c r="Y64" i="8"/>
  <c r="V64" i="8"/>
  <c r="U64" i="8"/>
  <c r="Y63" i="8"/>
  <c r="V63" i="8"/>
  <c r="U63" i="8"/>
  <c r="Y62" i="8"/>
  <c r="V62" i="8"/>
  <c r="U62" i="8"/>
  <c r="Y61" i="8"/>
  <c r="V61" i="8"/>
  <c r="U61" i="8"/>
  <c r="Y60" i="8"/>
  <c r="V60" i="8"/>
  <c r="U60" i="8"/>
  <c r="J60" i="8"/>
  <c r="K60" i="8" s="1"/>
  <c r="G60" i="8"/>
  <c r="Y59" i="8"/>
  <c r="V59" i="8"/>
  <c r="U59" i="8"/>
  <c r="Y58" i="8"/>
  <c r="V58" i="8"/>
  <c r="AC59" i="8" s="1"/>
  <c r="AE59" i="8" s="1"/>
  <c r="U58" i="8"/>
  <c r="Y57" i="8"/>
  <c r="V57" i="8"/>
  <c r="AC58" i="8" s="1"/>
  <c r="AE58" i="8" s="1"/>
  <c r="U57" i="8"/>
  <c r="Y56" i="8"/>
  <c r="V56" i="8"/>
  <c r="U56" i="8"/>
  <c r="Y55" i="8"/>
  <c r="V55" i="8"/>
  <c r="U55" i="8"/>
  <c r="Y54" i="8"/>
  <c r="V54" i="8"/>
  <c r="AC55" i="8" s="1"/>
  <c r="AE55" i="8" s="1"/>
  <c r="U54" i="8"/>
  <c r="AG53" i="8"/>
  <c r="AC53" i="8"/>
  <c r="AE53" i="8" s="1"/>
  <c r="Y53" i="8"/>
  <c r="V53" i="8"/>
  <c r="U53" i="8"/>
  <c r="K53" i="8"/>
  <c r="J53" i="8"/>
  <c r="G53" i="8"/>
  <c r="Y52" i="8"/>
  <c r="V52" i="8"/>
  <c r="U52" i="8"/>
  <c r="Y51" i="8"/>
  <c r="V51" i="8"/>
  <c r="U51" i="8"/>
  <c r="Y50" i="8"/>
  <c r="V50" i="8"/>
  <c r="U50" i="8"/>
  <c r="Y49" i="8"/>
  <c r="V49" i="8"/>
  <c r="AC50" i="8" s="1"/>
  <c r="AE50" i="8" s="1"/>
  <c r="U49" i="8"/>
  <c r="Y48" i="8"/>
  <c r="V48" i="8"/>
  <c r="U48" i="8"/>
  <c r="Y47" i="8"/>
  <c r="V47" i="8"/>
  <c r="U47" i="8"/>
  <c r="AG46" i="8"/>
  <c r="Y46" i="8"/>
  <c r="V46" i="8"/>
  <c r="U46" i="8"/>
  <c r="J46" i="8"/>
  <c r="K46" i="8" s="1"/>
  <c r="G46" i="8"/>
  <c r="Y45" i="8"/>
  <c r="V45" i="8"/>
  <c r="U45" i="8"/>
  <c r="Y44" i="8"/>
  <c r="V44" i="8"/>
  <c r="AC45" i="8" s="1"/>
  <c r="AE45" i="8" s="1"/>
  <c r="U44" i="8"/>
  <c r="Y43" i="8"/>
  <c r="V43" i="8"/>
  <c r="U43" i="8"/>
  <c r="Y42" i="8"/>
  <c r="V42" i="8"/>
  <c r="U42" i="8"/>
  <c r="AG41" i="8"/>
  <c r="Y41" i="8"/>
  <c r="V41" i="8"/>
  <c r="U41" i="8"/>
  <c r="AC40" i="8"/>
  <c r="AE40" i="8" s="1"/>
  <c r="Y40" i="8"/>
  <c r="V40" i="8"/>
  <c r="U40" i="8"/>
  <c r="AG39" i="8"/>
  <c r="Y39" i="8"/>
  <c r="V39" i="8"/>
  <c r="AG42" i="8" s="1"/>
  <c r="U39" i="8"/>
  <c r="J39" i="8"/>
  <c r="K39" i="8" s="1"/>
  <c r="G39" i="8"/>
  <c r="Y38" i="8"/>
  <c r="V38" i="8"/>
  <c r="U38" i="8"/>
  <c r="Y37" i="8"/>
  <c r="V37" i="8"/>
  <c r="U37" i="8"/>
  <c r="Y36" i="8"/>
  <c r="V36" i="8"/>
  <c r="AC37" i="8" s="1"/>
  <c r="AE37" i="8" s="1"/>
  <c r="U36" i="8"/>
  <c r="Y35" i="8"/>
  <c r="V35" i="8"/>
  <c r="U35" i="8"/>
  <c r="Y34" i="8"/>
  <c r="V34" i="8"/>
  <c r="U34" i="8"/>
  <c r="Y33" i="8"/>
  <c r="V33" i="8"/>
  <c r="U33" i="8"/>
  <c r="AG32" i="8"/>
  <c r="Y32" i="8"/>
  <c r="V32" i="8"/>
  <c r="U32" i="8"/>
  <c r="J32" i="8"/>
  <c r="K32" i="8" s="1"/>
  <c r="G32" i="8"/>
  <c r="Y31" i="8"/>
  <c r="V31" i="8"/>
  <c r="AG37" i="8" s="1"/>
  <c r="U31" i="8"/>
  <c r="Y30" i="8"/>
  <c r="V30" i="8"/>
  <c r="U30" i="8"/>
  <c r="Y29" i="8"/>
  <c r="V29" i="8"/>
  <c r="AC30" i="8" s="1"/>
  <c r="AE30" i="8" s="1"/>
  <c r="U29" i="8"/>
  <c r="Y28" i="8"/>
  <c r="V28" i="8"/>
  <c r="U28" i="8"/>
  <c r="Y27" i="8"/>
  <c r="V27" i="8"/>
  <c r="U27" i="8"/>
  <c r="Y26" i="8"/>
  <c r="V26" i="8"/>
  <c r="U26" i="8"/>
  <c r="Y25" i="8"/>
  <c r="V25" i="8"/>
  <c r="AG25" i="8" s="1"/>
  <c r="U25" i="8"/>
  <c r="J25" i="8"/>
  <c r="K25" i="8" s="1"/>
  <c r="G25" i="8"/>
  <c r="Y24" i="8"/>
  <c r="V24" i="8"/>
  <c r="AG30" i="8" s="1"/>
  <c r="U24" i="8"/>
  <c r="Y23" i="8"/>
  <c r="V23" i="8"/>
  <c r="U23" i="8"/>
  <c r="Y22" i="8"/>
  <c r="V22" i="8"/>
  <c r="U22" i="8"/>
  <c r="Y21" i="8"/>
  <c r="V21" i="8"/>
  <c r="AC22" i="8" s="1"/>
  <c r="AE22" i="8" s="1"/>
  <c r="U21" i="8"/>
  <c r="Y20" i="8"/>
  <c r="V20" i="8"/>
  <c r="AC21" i="8" s="1"/>
  <c r="AE21" i="8" s="1"/>
  <c r="U20" i="8"/>
  <c r="Y19" i="8"/>
  <c r="V19" i="8"/>
  <c r="U19" i="8"/>
  <c r="Y18" i="8"/>
  <c r="V18" i="8"/>
  <c r="U18" i="8"/>
  <c r="J18" i="8"/>
  <c r="K18" i="8" s="1"/>
  <c r="G18" i="8"/>
  <c r="Y17" i="8"/>
  <c r="V17" i="8"/>
  <c r="U17" i="8"/>
  <c r="Y16" i="8"/>
  <c r="V16" i="8"/>
  <c r="U16" i="8"/>
  <c r="Y15" i="8"/>
  <c r="V15" i="8"/>
  <c r="U15" i="8"/>
  <c r="Y14" i="8"/>
  <c r="V14" i="8"/>
  <c r="Y13" i="8"/>
  <c r="V13" i="8"/>
  <c r="U13" i="8"/>
  <c r="Y12" i="8"/>
  <c r="V12" i="8"/>
  <c r="U12" i="8"/>
  <c r="Y11" i="8"/>
  <c r="V11" i="8"/>
  <c r="AG15" i="8" s="1"/>
  <c r="U11" i="8"/>
  <c r="J11" i="8"/>
  <c r="K11" i="8" s="1"/>
  <c r="AC11" i="8" s="1"/>
  <c r="AF11" i="20" l="1"/>
  <c r="AH18" i="20"/>
  <c r="AH11" i="20"/>
  <c r="AD39" i="20"/>
  <c r="AH39" i="20" s="1"/>
  <c r="AH46" i="20"/>
  <c r="AH60" i="20"/>
  <c r="AC15" i="8"/>
  <c r="AE15" i="8" s="1"/>
  <c r="AC25" i="8"/>
  <c r="AE25" i="8" s="1"/>
  <c r="AC26" i="8"/>
  <c r="AE26" i="8" s="1"/>
  <c r="AC51" i="8"/>
  <c r="AE51" i="8" s="1"/>
  <c r="AC54" i="8"/>
  <c r="AE54" i="8" s="1"/>
  <c r="AG66" i="8"/>
  <c r="AC17" i="8"/>
  <c r="AE17" i="8" s="1"/>
  <c r="AG16" i="8"/>
  <c r="AC20" i="8"/>
  <c r="AE20" i="8" s="1"/>
  <c r="AG27" i="8"/>
  <c r="AC28" i="8"/>
  <c r="AE28" i="8" s="1"/>
  <c r="AG50" i="8"/>
  <c r="AG71" i="8"/>
  <c r="AG17" i="8"/>
  <c r="AC34" i="8"/>
  <c r="AE34" i="8" s="1"/>
  <c r="AC38" i="8"/>
  <c r="AE38" i="8" s="1"/>
  <c r="AG45" i="8"/>
  <c r="AC57" i="8"/>
  <c r="AE57" i="8" s="1"/>
  <c r="AC16" i="8"/>
  <c r="AE16" i="8" s="1"/>
  <c r="AC23" i="8"/>
  <c r="AE23" i="8" s="1"/>
  <c r="AC41" i="8"/>
  <c r="AE41" i="8" s="1"/>
  <c r="AG52" i="8"/>
  <c r="AC52" i="8"/>
  <c r="AE52" i="8" s="1"/>
  <c r="AG60" i="8"/>
  <c r="AC64" i="8"/>
  <c r="AE64" i="8" s="1"/>
  <c r="AC31" i="8"/>
  <c r="AE31" i="8" s="1"/>
  <c r="AC35" i="8"/>
  <c r="AE35" i="8" s="1"/>
  <c r="AC43" i="8"/>
  <c r="AE43" i="8" s="1"/>
  <c r="AG56" i="8"/>
  <c r="AG54" i="8"/>
  <c r="AG69" i="8"/>
  <c r="AC73" i="8"/>
  <c r="AE73" i="8" s="1"/>
  <c r="AG78" i="8"/>
  <c r="AG22" i="8"/>
  <c r="AC27" i="8"/>
  <c r="AE27" i="8" s="1"/>
  <c r="AG38" i="8"/>
  <c r="AG51" i="8"/>
  <c r="AG59" i="8"/>
  <c r="AG63" i="8"/>
  <c r="AC69" i="8"/>
  <c r="AE69" i="8" s="1"/>
  <c r="AG80" i="8"/>
  <c r="AG24" i="8"/>
  <c r="AC29" i="8"/>
  <c r="AE29" i="8" s="1"/>
  <c r="AG40" i="8"/>
  <c r="AG57" i="8"/>
  <c r="AC56" i="8"/>
  <c r="AE56" i="8" s="1"/>
  <c r="AC65" i="8"/>
  <c r="AE65" i="8" s="1"/>
  <c r="AG72" i="8"/>
  <c r="AG29" i="8"/>
  <c r="AC36" i="8"/>
  <c r="AE36" i="8" s="1"/>
  <c r="AC44" i="8"/>
  <c r="AE44" i="8" s="1"/>
  <c r="AG49" i="8"/>
  <c r="AC68" i="8"/>
  <c r="AE68" i="8" s="1"/>
  <c r="AG23" i="8"/>
  <c r="AG18" i="8"/>
  <c r="AG28" i="8"/>
  <c r="AG26" i="8"/>
  <c r="AG43" i="8"/>
  <c r="AC39" i="8"/>
  <c r="AE39" i="8" s="1"/>
  <c r="AC42" i="8"/>
  <c r="AE42" i="8" s="1"/>
  <c r="AG55" i="8"/>
  <c r="AG64" i="8"/>
  <c r="AG68" i="8"/>
  <c r="AG31" i="8"/>
  <c r="AG73" i="8"/>
  <c r="AD53" i="8"/>
  <c r="AF25" i="8"/>
  <c r="AE11" i="8"/>
  <c r="AC12" i="8" s="1"/>
  <c r="AE12" i="8" s="1"/>
  <c r="AC13" i="8" s="1"/>
  <c r="AE13" i="8" s="1"/>
  <c r="AC14" i="8" s="1"/>
  <c r="AG21" i="8"/>
  <c r="AC24" i="8"/>
  <c r="AE24" i="8" s="1"/>
  <c r="AG19" i="8"/>
  <c r="AG33" i="8"/>
  <c r="AG47" i="8"/>
  <c r="AG61" i="8"/>
  <c r="AG65" i="8"/>
  <c r="AG75" i="8"/>
  <c r="AG79" i="8"/>
  <c r="AG36" i="8"/>
  <c r="AC49" i="8"/>
  <c r="AE49" i="8" s="1"/>
  <c r="AC63" i="8"/>
  <c r="AE63" i="8" s="1"/>
  <c r="AC77" i="8"/>
  <c r="AE77" i="8" s="1"/>
  <c r="AG35" i="8"/>
  <c r="AG44" i="8"/>
  <c r="AF39" i="8" s="1"/>
  <c r="AC48" i="8"/>
  <c r="AE48" i="8" s="1"/>
  <c r="AG58" i="8"/>
  <c r="AF53" i="8" s="1"/>
  <c r="AC62" i="8"/>
  <c r="AE62" i="8" s="1"/>
  <c r="AC71" i="8"/>
  <c r="AE71" i="8" s="1"/>
  <c r="AG77" i="8"/>
  <c r="AC18" i="8"/>
  <c r="AC32" i="8"/>
  <c r="AC60" i="8"/>
  <c r="AC46" i="8"/>
  <c r="AC74" i="8"/>
  <c r="AC19" i="8"/>
  <c r="AE19" i="8" s="1"/>
  <c r="AG20" i="8"/>
  <c r="AC33" i="8"/>
  <c r="AE33" i="8" s="1"/>
  <c r="AG34" i="8"/>
  <c r="AC47" i="8"/>
  <c r="AE47" i="8" s="1"/>
  <c r="AG48" i="8"/>
  <c r="AC61" i="8"/>
  <c r="AE61" i="8" s="1"/>
  <c r="AG62" i="8"/>
  <c r="AC70" i="8"/>
  <c r="AC75" i="8"/>
  <c r="AE75" i="8" s="1"/>
  <c r="AG76" i="8"/>
  <c r="AD25" i="8" l="1"/>
  <c r="AH25" i="8" s="1"/>
  <c r="AF74" i="8"/>
  <c r="AF18" i="8"/>
  <c r="AF46" i="8"/>
  <c r="AF60" i="8"/>
  <c r="AF32" i="8"/>
  <c r="AD39" i="8"/>
  <c r="AE14" i="8"/>
  <c r="AD11" i="8"/>
  <c r="AD46" i="8"/>
  <c r="AE46" i="8"/>
  <c r="AD60" i="8"/>
  <c r="AE60" i="8"/>
  <c r="AD32" i="8"/>
  <c r="AH32" i="8" s="1"/>
  <c r="AE32" i="8"/>
  <c r="AD18" i="8"/>
  <c r="AE18" i="8"/>
  <c r="AD67" i="8"/>
  <c r="AE70" i="8"/>
  <c r="AH39" i="8"/>
  <c r="AH53" i="8"/>
  <c r="AD74" i="8"/>
  <c r="AE74" i="8"/>
  <c r="AH46" i="8" l="1"/>
  <c r="AH18" i="8"/>
  <c r="AH74" i="8"/>
  <c r="AH60" i="8"/>
  <c r="M74" i="8"/>
  <c r="N74" i="8" s="1"/>
  <c r="M53" i="8"/>
  <c r="N53" i="8" s="1"/>
  <c r="M60" i="8"/>
  <c r="N60" i="8" s="1"/>
  <c r="M25" i="8"/>
  <c r="N25" i="8" s="1"/>
  <c r="M67" i="8"/>
  <c r="N67" i="8" s="1"/>
  <c r="M46" i="8"/>
  <c r="N46" i="8" s="1"/>
  <c r="M32" i="8"/>
  <c r="N32" i="8" s="1"/>
  <c r="M18" i="8"/>
  <c r="N18" i="8" s="1"/>
  <c r="M11" i="8"/>
  <c r="N11" i="8" s="1"/>
  <c r="M39" i="8"/>
  <c r="N39" i="8" s="1"/>
  <c r="P39" i="8" l="1"/>
  <c r="O39" i="8"/>
  <c r="P53" i="8"/>
  <c r="O53" i="8"/>
  <c r="P11" i="8"/>
  <c r="O11" i="8"/>
  <c r="AG11" i="8" s="1"/>
  <c r="AG12" i="8" s="1"/>
  <c r="AG13" i="8" s="1"/>
  <c r="AG14" i="8" s="1"/>
  <c r="AF11" i="8" s="1"/>
  <c r="AH11" i="8" s="1"/>
  <c r="P74" i="8"/>
  <c r="O74" i="8"/>
  <c r="P18" i="8"/>
  <c r="O18" i="8"/>
  <c r="P32" i="8"/>
  <c r="O32" i="8"/>
  <c r="P46" i="8"/>
  <c r="O46" i="8"/>
  <c r="P67" i="8"/>
  <c r="O67" i="8"/>
  <c r="AG67" i="8" s="1"/>
  <c r="AF67" i="8" s="1"/>
  <c r="AH67" i="8" s="1"/>
  <c r="P25" i="8"/>
  <c r="O25" i="8"/>
  <c r="P60" i="8"/>
  <c r="O60" i="8"/>
  <c r="Y80" i="19" l="1"/>
  <c r="V80" i="19"/>
  <c r="U80" i="19"/>
  <c r="Y79" i="19"/>
  <c r="V79" i="19"/>
  <c r="AC80" i="19" s="1"/>
  <c r="AE80" i="19" s="1"/>
  <c r="U79" i="19"/>
  <c r="Y78" i="19"/>
  <c r="V78" i="19"/>
  <c r="AC79" i="19" s="1"/>
  <c r="AE79" i="19" s="1"/>
  <c r="U78" i="19"/>
  <c r="Y77" i="19"/>
  <c r="V77" i="19"/>
  <c r="AC78" i="19" s="1"/>
  <c r="AE78" i="19" s="1"/>
  <c r="U77" i="19"/>
  <c r="Y76" i="19"/>
  <c r="V76" i="19"/>
  <c r="AG78" i="19" s="1"/>
  <c r="U76" i="19"/>
  <c r="Y75" i="19"/>
  <c r="V75" i="19"/>
  <c r="AC76" i="19" s="1"/>
  <c r="AE76" i="19" s="1"/>
  <c r="U75" i="19"/>
  <c r="AG74" i="19"/>
  <c r="Y74" i="19"/>
  <c r="V74" i="19"/>
  <c r="AG80" i="19" s="1"/>
  <c r="U74" i="19"/>
  <c r="K74" i="19"/>
  <c r="J74" i="19"/>
  <c r="G74" i="19"/>
  <c r="AG73" i="19"/>
  <c r="Y73" i="19"/>
  <c r="V73" i="19"/>
  <c r="U73" i="19"/>
  <c r="Y72" i="19"/>
  <c r="V72" i="19"/>
  <c r="AC73" i="19" s="1"/>
  <c r="AE73" i="19" s="1"/>
  <c r="U72" i="19"/>
  <c r="Y71" i="19"/>
  <c r="V71" i="19"/>
  <c r="AC72" i="19" s="1"/>
  <c r="AE72" i="19" s="1"/>
  <c r="U71" i="19"/>
  <c r="Y70" i="19"/>
  <c r="V70" i="19"/>
  <c r="AC71" i="19" s="1"/>
  <c r="AE71" i="19" s="1"/>
  <c r="U70" i="19"/>
  <c r="AG69" i="19"/>
  <c r="Y69" i="19"/>
  <c r="V69" i="19"/>
  <c r="AG71" i="19" s="1"/>
  <c r="U69" i="19"/>
  <c r="AC68" i="19"/>
  <c r="AE68" i="19" s="1"/>
  <c r="Y68" i="19"/>
  <c r="V68" i="19"/>
  <c r="AC69" i="19" s="1"/>
  <c r="AE69" i="19" s="1"/>
  <c r="U68" i="19"/>
  <c r="Y67" i="19"/>
  <c r="V67" i="19"/>
  <c r="U67" i="19"/>
  <c r="K67" i="19"/>
  <c r="AC67" i="19" s="1"/>
  <c r="AE67" i="19" s="1"/>
  <c r="J67" i="19"/>
  <c r="G67" i="19"/>
  <c r="Y66" i="19"/>
  <c r="V66" i="19"/>
  <c r="U66" i="19"/>
  <c r="Y65" i="19"/>
  <c r="V65" i="19"/>
  <c r="AC66" i="19" s="1"/>
  <c r="AE66" i="19" s="1"/>
  <c r="U65" i="19"/>
  <c r="Y64" i="19"/>
  <c r="V64" i="19"/>
  <c r="AC65" i="19" s="1"/>
  <c r="AE65" i="19" s="1"/>
  <c r="U64" i="19"/>
  <c r="Y63" i="19"/>
  <c r="V63" i="19"/>
  <c r="AC64" i="19" s="1"/>
  <c r="AE64" i="19" s="1"/>
  <c r="U63" i="19"/>
  <c r="Y62" i="19"/>
  <c r="V62" i="19"/>
  <c r="AG64" i="19" s="1"/>
  <c r="U62" i="19"/>
  <c r="Y61" i="19"/>
  <c r="V61" i="19"/>
  <c r="AC62" i="19" s="1"/>
  <c r="AE62" i="19" s="1"/>
  <c r="U61" i="19"/>
  <c r="AG60" i="19"/>
  <c r="Y60" i="19"/>
  <c r="V60" i="19"/>
  <c r="AG66" i="19" s="1"/>
  <c r="U60" i="19"/>
  <c r="K60" i="19"/>
  <c r="J60" i="19"/>
  <c r="G60" i="19"/>
  <c r="AG59" i="19"/>
  <c r="Y59" i="19"/>
  <c r="V59" i="19"/>
  <c r="U59" i="19"/>
  <c r="Y58" i="19"/>
  <c r="V58" i="19"/>
  <c r="AC59" i="19" s="1"/>
  <c r="AE59" i="19" s="1"/>
  <c r="U58" i="19"/>
  <c r="Y57" i="19"/>
  <c r="V57" i="19"/>
  <c r="AC58" i="19" s="1"/>
  <c r="AE58" i="19" s="1"/>
  <c r="U57" i="19"/>
  <c r="Y56" i="19"/>
  <c r="V56" i="19"/>
  <c r="AC57" i="19" s="1"/>
  <c r="AE57" i="19" s="1"/>
  <c r="U56" i="19"/>
  <c r="AG55" i="19"/>
  <c r="Y55" i="19"/>
  <c r="V55" i="19"/>
  <c r="AC56" i="19" s="1"/>
  <c r="U55" i="19"/>
  <c r="AC54" i="19"/>
  <c r="AE54" i="19" s="1"/>
  <c r="Y54" i="19"/>
  <c r="V54" i="19"/>
  <c r="AC55" i="19" s="1"/>
  <c r="AE55" i="19" s="1"/>
  <c r="U54" i="19"/>
  <c r="AC53" i="19"/>
  <c r="AE53" i="19" s="1"/>
  <c r="Y53" i="19"/>
  <c r="V53" i="19"/>
  <c r="AG53" i="19" s="1"/>
  <c r="U53" i="19"/>
  <c r="K53" i="19"/>
  <c r="J53" i="19"/>
  <c r="G53" i="19"/>
  <c r="Y52" i="19"/>
  <c r="V52" i="19"/>
  <c r="AG57" i="19" s="1"/>
  <c r="U52" i="19"/>
  <c r="Y51" i="19"/>
  <c r="V51" i="19"/>
  <c r="AC52" i="19" s="1"/>
  <c r="AE52" i="19" s="1"/>
  <c r="U51" i="19"/>
  <c r="Y50" i="19"/>
  <c r="V50" i="19"/>
  <c r="AC51" i="19" s="1"/>
  <c r="AE51" i="19" s="1"/>
  <c r="U50" i="19"/>
  <c r="Y49" i="19"/>
  <c r="V49" i="19"/>
  <c r="AC50" i="19" s="1"/>
  <c r="AE50" i="19" s="1"/>
  <c r="U49" i="19"/>
  <c r="Y48" i="19"/>
  <c r="V48" i="19"/>
  <c r="AG50" i="19" s="1"/>
  <c r="U48" i="19"/>
  <c r="Y47" i="19"/>
  <c r="V47" i="19"/>
  <c r="AC48" i="19" s="1"/>
  <c r="AE48" i="19" s="1"/>
  <c r="U47" i="19"/>
  <c r="AG46" i="19"/>
  <c r="Y46" i="19"/>
  <c r="V46" i="19"/>
  <c r="AG52" i="19" s="1"/>
  <c r="U46" i="19"/>
  <c r="K46" i="19"/>
  <c r="J46" i="19"/>
  <c r="G46" i="19"/>
  <c r="AG45" i="19"/>
  <c r="Y45" i="19"/>
  <c r="V45" i="19"/>
  <c r="AG51" i="19" s="1"/>
  <c r="U45" i="19"/>
  <c r="Y44" i="19"/>
  <c r="V44" i="19"/>
  <c r="AC45" i="19" s="1"/>
  <c r="AE45" i="19" s="1"/>
  <c r="U44" i="19"/>
  <c r="Y43" i="19"/>
  <c r="V43" i="19"/>
  <c r="AC44" i="19" s="1"/>
  <c r="AE44" i="19" s="1"/>
  <c r="U43" i="19"/>
  <c r="Y42" i="19"/>
  <c r="V42" i="19"/>
  <c r="AC43" i="19" s="1"/>
  <c r="AE43" i="19" s="1"/>
  <c r="U42" i="19"/>
  <c r="AG41" i="19"/>
  <c r="Y41" i="19"/>
  <c r="V41" i="19"/>
  <c r="AC42" i="19" s="1"/>
  <c r="AE42" i="19" s="1"/>
  <c r="U41" i="19"/>
  <c r="AC40" i="19"/>
  <c r="AE40" i="19" s="1"/>
  <c r="Y40" i="19"/>
  <c r="V40" i="19"/>
  <c r="AC41" i="19" s="1"/>
  <c r="AE41" i="19" s="1"/>
  <c r="U40" i="19"/>
  <c r="AC39" i="19"/>
  <c r="Y39" i="19"/>
  <c r="V39" i="19"/>
  <c r="AG39" i="19" s="1"/>
  <c r="U39" i="19"/>
  <c r="K39" i="19"/>
  <c r="J39" i="19"/>
  <c r="G39" i="19"/>
  <c r="Y38" i="19"/>
  <c r="V38" i="19"/>
  <c r="AG43" i="19" s="1"/>
  <c r="U38" i="19"/>
  <c r="Y37" i="19"/>
  <c r="V37" i="19"/>
  <c r="AC38" i="19" s="1"/>
  <c r="AE38" i="19" s="1"/>
  <c r="U37" i="19"/>
  <c r="Y36" i="19"/>
  <c r="V36" i="19"/>
  <c r="AC37" i="19" s="1"/>
  <c r="AE37" i="19" s="1"/>
  <c r="U36" i="19"/>
  <c r="Y35" i="19"/>
  <c r="V35" i="19"/>
  <c r="AC36" i="19" s="1"/>
  <c r="AE36" i="19" s="1"/>
  <c r="U35" i="19"/>
  <c r="Y34" i="19"/>
  <c r="V34" i="19"/>
  <c r="AC35" i="19" s="1"/>
  <c r="AE35" i="19" s="1"/>
  <c r="U34" i="19"/>
  <c r="Y33" i="19"/>
  <c r="V33" i="19"/>
  <c r="AC34" i="19" s="1"/>
  <c r="AE34" i="19" s="1"/>
  <c r="U33" i="19"/>
  <c r="AG32" i="19"/>
  <c r="Y32" i="19"/>
  <c r="V32" i="19"/>
  <c r="AG38" i="19" s="1"/>
  <c r="U32" i="19"/>
  <c r="K32" i="19"/>
  <c r="J32" i="19"/>
  <c r="G32" i="19"/>
  <c r="AG31" i="19"/>
  <c r="Y31" i="19"/>
  <c r="V31" i="19"/>
  <c r="AG37" i="19" s="1"/>
  <c r="U31" i="19"/>
  <c r="Y30" i="19"/>
  <c r="V30" i="19"/>
  <c r="AC31" i="19" s="1"/>
  <c r="AE31" i="19" s="1"/>
  <c r="U30" i="19"/>
  <c r="Y29" i="19"/>
  <c r="V29" i="19"/>
  <c r="AC30" i="19" s="1"/>
  <c r="AE30" i="19" s="1"/>
  <c r="U29" i="19"/>
  <c r="Y28" i="19"/>
  <c r="V28" i="19"/>
  <c r="AC29" i="19" s="1"/>
  <c r="AE29" i="19" s="1"/>
  <c r="U28" i="19"/>
  <c r="AG27" i="19"/>
  <c r="Y27" i="19"/>
  <c r="V27" i="19"/>
  <c r="AC28" i="19" s="1"/>
  <c r="AE28" i="19" s="1"/>
  <c r="U27" i="19"/>
  <c r="AC26" i="19"/>
  <c r="AE26" i="19" s="1"/>
  <c r="Y26" i="19"/>
  <c r="V26" i="19"/>
  <c r="AC27" i="19" s="1"/>
  <c r="AE27" i="19" s="1"/>
  <c r="U26" i="19"/>
  <c r="AC25" i="19"/>
  <c r="AE25" i="19" s="1"/>
  <c r="Y25" i="19"/>
  <c r="V25" i="19"/>
  <c r="AG25" i="19" s="1"/>
  <c r="U25" i="19"/>
  <c r="K25" i="19"/>
  <c r="J25" i="19"/>
  <c r="G25" i="19"/>
  <c r="Y24" i="19"/>
  <c r="V24" i="19"/>
  <c r="AG29" i="19" s="1"/>
  <c r="U24" i="19"/>
  <c r="Y23" i="19"/>
  <c r="V23" i="19"/>
  <c r="AC24" i="19" s="1"/>
  <c r="AE24" i="19" s="1"/>
  <c r="U23" i="19"/>
  <c r="AG22" i="19"/>
  <c r="Y22" i="19"/>
  <c r="V22" i="19"/>
  <c r="AC23" i="19" s="1"/>
  <c r="AE23" i="19" s="1"/>
  <c r="U22" i="19"/>
  <c r="Y21" i="19"/>
  <c r="V21" i="19"/>
  <c r="AC22" i="19" s="1"/>
  <c r="AE22" i="19" s="1"/>
  <c r="U21" i="19"/>
  <c r="Y20" i="19"/>
  <c r="V20" i="19"/>
  <c r="U20" i="19"/>
  <c r="Y19" i="19"/>
  <c r="V19" i="19"/>
  <c r="U19" i="19"/>
  <c r="Y18" i="19"/>
  <c r="V18" i="19"/>
  <c r="AG24" i="19" s="1"/>
  <c r="U18" i="19"/>
  <c r="K18" i="19"/>
  <c r="J18" i="19"/>
  <c r="G18" i="19"/>
  <c r="Y17" i="19"/>
  <c r="V17" i="19"/>
  <c r="AG23" i="19" s="1"/>
  <c r="U17" i="19"/>
  <c r="Y16" i="19"/>
  <c r="V16" i="19"/>
  <c r="U16" i="19"/>
  <c r="Y15" i="19"/>
  <c r="V15" i="19"/>
  <c r="U15" i="19"/>
  <c r="Y14" i="19"/>
  <c r="V14" i="19"/>
  <c r="U14" i="19"/>
  <c r="Y13" i="19"/>
  <c r="V13" i="19"/>
  <c r="AC17" i="19" s="1"/>
  <c r="AE17" i="19" s="1"/>
  <c r="U13" i="19"/>
  <c r="Y12" i="19"/>
  <c r="V12" i="19"/>
  <c r="U12" i="19"/>
  <c r="Y11" i="19"/>
  <c r="V11" i="19"/>
  <c r="U11" i="19"/>
  <c r="J11" i="19"/>
  <c r="K11" i="19" s="1"/>
  <c r="G11" i="19"/>
  <c r="AC16" i="19" l="1"/>
  <c r="AE16" i="19" s="1"/>
  <c r="AG15" i="19"/>
  <c r="AC11" i="19"/>
  <c r="AE11" i="19" s="1"/>
  <c r="AC12" i="19" s="1"/>
  <c r="AE12" i="19" s="1"/>
  <c r="AC13" i="19" s="1"/>
  <c r="AE13" i="19" s="1"/>
  <c r="AD39" i="19"/>
  <c r="AF53" i="19"/>
  <c r="AD53" i="19"/>
  <c r="AH53" i="19" s="1"/>
  <c r="AE56" i="19"/>
  <c r="AF39" i="19"/>
  <c r="AG14" i="19"/>
  <c r="AG28" i="19"/>
  <c r="AF25" i="19" s="1"/>
  <c r="AG33" i="19"/>
  <c r="AG42" i="19"/>
  <c r="AG47" i="19"/>
  <c r="AG56" i="19"/>
  <c r="AG61" i="19"/>
  <c r="AG65" i="19"/>
  <c r="AG70" i="19"/>
  <c r="AG75" i="19"/>
  <c r="AG79" i="19"/>
  <c r="AC49" i="19"/>
  <c r="AE49" i="19" s="1"/>
  <c r="AC63" i="19"/>
  <c r="AE63" i="19" s="1"/>
  <c r="AC77" i="19"/>
  <c r="AE77" i="19" s="1"/>
  <c r="AE39" i="19"/>
  <c r="AD25" i="19"/>
  <c r="AG36" i="19"/>
  <c r="AC15" i="19"/>
  <c r="AE15" i="19" s="1"/>
  <c r="AG16" i="19"/>
  <c r="AG26" i="19"/>
  <c r="AG30" i="19"/>
  <c r="AG35" i="19"/>
  <c r="AF32" i="19" s="1"/>
  <c r="AG40" i="19"/>
  <c r="AG44" i="19"/>
  <c r="AG49" i="19"/>
  <c r="AF46" i="19" s="1"/>
  <c r="AG54" i="19"/>
  <c r="AG58" i="19"/>
  <c r="AG63" i="19"/>
  <c r="AG68" i="19"/>
  <c r="AG72" i="19"/>
  <c r="AG77" i="19"/>
  <c r="AF74" i="19" s="1"/>
  <c r="AC18" i="19"/>
  <c r="AC32" i="19"/>
  <c r="AC46" i="19"/>
  <c r="AC60" i="19"/>
  <c r="AC74" i="19"/>
  <c r="AG17" i="19"/>
  <c r="AC14" i="19"/>
  <c r="AE14" i="19" s="1"/>
  <c r="AC33" i="19"/>
  <c r="AE33" i="19" s="1"/>
  <c r="AG34" i="19"/>
  <c r="AC47" i="19"/>
  <c r="AE47" i="19" s="1"/>
  <c r="AG48" i="19"/>
  <c r="AC61" i="19"/>
  <c r="AE61" i="19" s="1"/>
  <c r="AG62" i="19"/>
  <c r="AF60" i="19" s="1"/>
  <c r="AC70" i="19"/>
  <c r="AC75" i="19"/>
  <c r="AE75" i="19" s="1"/>
  <c r="AG76" i="19"/>
  <c r="AD67" i="19" l="1"/>
  <c r="AE70" i="19"/>
  <c r="AH25" i="19"/>
  <c r="AD46" i="19"/>
  <c r="AH46" i="19" s="1"/>
  <c r="AE46" i="19"/>
  <c r="AD32" i="19"/>
  <c r="AH32" i="19" s="1"/>
  <c r="AE32" i="19"/>
  <c r="AE18" i="19"/>
  <c r="AC19" i="19" s="1"/>
  <c r="AE19" i="19" s="1"/>
  <c r="AC20" i="19" s="1"/>
  <c r="AE20" i="19" s="1"/>
  <c r="AC21" i="19" s="1"/>
  <c r="AE21" i="19" s="1"/>
  <c r="AD11" i="19"/>
  <c r="AH39" i="19"/>
  <c r="AD74" i="19"/>
  <c r="AH74" i="19" s="1"/>
  <c r="AE74" i="19"/>
  <c r="AD60" i="19"/>
  <c r="AH60" i="19" s="1"/>
  <c r="AE60" i="19"/>
  <c r="AD18" i="19" l="1"/>
  <c r="M60" i="19" l="1"/>
  <c r="N60" i="19" s="1"/>
  <c r="M67" i="19"/>
  <c r="N67" i="19" s="1"/>
  <c r="M32" i="19"/>
  <c r="N32" i="19" s="1"/>
  <c r="M11" i="19"/>
  <c r="N11" i="19" s="1"/>
  <c r="M25" i="19"/>
  <c r="N25" i="19" s="1"/>
  <c r="M46" i="19"/>
  <c r="N46" i="19" s="1"/>
  <c r="M18" i="19"/>
  <c r="N18" i="19" s="1"/>
  <c r="M53" i="19"/>
  <c r="N53" i="19" s="1"/>
  <c r="M39" i="19"/>
  <c r="N39" i="19" s="1"/>
  <c r="M74" i="19"/>
  <c r="N74" i="19" s="1"/>
  <c r="P18" i="19" l="1"/>
  <c r="O18" i="19"/>
  <c r="AG18" i="19" s="1"/>
  <c r="P46" i="19"/>
  <c r="O46" i="19"/>
  <c r="P25" i="19"/>
  <c r="O25" i="19"/>
  <c r="P11" i="19"/>
  <c r="O11" i="19"/>
  <c r="AG11" i="19" s="1"/>
  <c r="P53" i="19"/>
  <c r="O53" i="19"/>
  <c r="P32" i="19"/>
  <c r="O32" i="19"/>
  <c r="P74" i="19"/>
  <c r="O74" i="19"/>
  <c r="P67" i="19"/>
  <c r="O67" i="19"/>
  <c r="AG67" i="19" s="1"/>
  <c r="AF67" i="19" s="1"/>
  <c r="AH67" i="19" s="1"/>
  <c r="P39" i="19"/>
  <c r="O39" i="19"/>
  <c r="P60" i="19"/>
  <c r="O60" i="19"/>
  <c r="AG12" i="19" l="1"/>
  <c r="AG13" i="19" s="1"/>
  <c r="AG19" i="19"/>
  <c r="AG20" i="19" s="1"/>
  <c r="AG21" i="19" s="1"/>
  <c r="AF18" i="19" s="1"/>
  <c r="AH18" i="19" s="1"/>
  <c r="AF11" i="19" l="1"/>
  <c r="AH11" i="19" s="1"/>
  <c r="Y80" i="18" l="1"/>
  <c r="V80" i="18"/>
  <c r="U80" i="18"/>
  <c r="Y79" i="18"/>
  <c r="V79" i="18"/>
  <c r="AC80" i="18" s="1"/>
  <c r="AE80" i="18" s="1"/>
  <c r="U79" i="18"/>
  <c r="Y78" i="18"/>
  <c r="V78" i="18"/>
  <c r="AC79" i="18" s="1"/>
  <c r="AE79" i="18" s="1"/>
  <c r="U78" i="18"/>
  <c r="Y77" i="18"/>
  <c r="V77" i="18"/>
  <c r="U77" i="18"/>
  <c r="Y76" i="18"/>
  <c r="V76" i="18"/>
  <c r="U76" i="18"/>
  <c r="Y75" i="18"/>
  <c r="V75" i="18"/>
  <c r="AC76" i="18" s="1"/>
  <c r="AE76" i="18" s="1"/>
  <c r="U75" i="18"/>
  <c r="Y74" i="18"/>
  <c r="V74" i="18"/>
  <c r="U74" i="18"/>
  <c r="J74" i="18"/>
  <c r="K74" i="18" s="1"/>
  <c r="G74" i="18"/>
  <c r="Y73" i="18"/>
  <c r="V73" i="18"/>
  <c r="U73" i="18"/>
  <c r="Y72" i="18"/>
  <c r="V72" i="18"/>
  <c r="U72" i="18"/>
  <c r="Y71" i="18"/>
  <c r="V71" i="18"/>
  <c r="U71" i="18"/>
  <c r="Y70" i="18"/>
  <c r="V70" i="18"/>
  <c r="AC71" i="18" s="1"/>
  <c r="AE71" i="18" s="1"/>
  <c r="U70" i="18"/>
  <c r="Y69" i="18"/>
  <c r="V69" i="18"/>
  <c r="AG71" i="18" s="1"/>
  <c r="U69" i="18"/>
  <c r="Y68" i="18"/>
  <c r="V68" i="18"/>
  <c r="U68" i="18"/>
  <c r="Y67" i="18"/>
  <c r="V67" i="18"/>
  <c r="U67" i="18"/>
  <c r="J67" i="18"/>
  <c r="G67" i="18"/>
  <c r="Y66" i="18"/>
  <c r="V66" i="18"/>
  <c r="U66" i="18"/>
  <c r="Y65" i="18"/>
  <c r="V65" i="18"/>
  <c r="U65" i="18"/>
  <c r="Y64" i="18"/>
  <c r="V64" i="18"/>
  <c r="U64" i="18"/>
  <c r="Y63" i="18"/>
  <c r="V63" i="18"/>
  <c r="AC64" i="18" s="1"/>
  <c r="AE64" i="18" s="1"/>
  <c r="U63" i="18"/>
  <c r="Y62" i="18"/>
  <c r="V62" i="18"/>
  <c r="AC63" i="18" s="1"/>
  <c r="U62" i="18"/>
  <c r="Y61" i="18"/>
  <c r="V61" i="18"/>
  <c r="U61" i="18"/>
  <c r="Y60" i="18"/>
  <c r="V60" i="18"/>
  <c r="AC60" i="18" s="1"/>
  <c r="AE60" i="18" s="1"/>
  <c r="U60" i="18"/>
  <c r="J60" i="18"/>
  <c r="K60" i="18" s="1"/>
  <c r="G60" i="18"/>
  <c r="Y59" i="18"/>
  <c r="V59" i="18"/>
  <c r="U59" i="18"/>
  <c r="Y58" i="18"/>
  <c r="V58" i="18"/>
  <c r="AC59" i="18" s="1"/>
  <c r="AE59" i="18" s="1"/>
  <c r="U58" i="18"/>
  <c r="Y57" i="18"/>
  <c r="V57" i="18"/>
  <c r="U57" i="18"/>
  <c r="Y56" i="18"/>
  <c r="V56" i="18"/>
  <c r="AC57" i="18" s="1"/>
  <c r="AE57" i="18" s="1"/>
  <c r="U56" i="18"/>
  <c r="Y55" i="18"/>
  <c r="V55" i="18"/>
  <c r="U55" i="18"/>
  <c r="Y54" i="18"/>
  <c r="V54" i="18"/>
  <c r="AC55" i="18" s="1"/>
  <c r="AE55" i="18" s="1"/>
  <c r="U54" i="18"/>
  <c r="Y53" i="18"/>
  <c r="V53" i="18"/>
  <c r="AG53" i="18" s="1"/>
  <c r="U53" i="18"/>
  <c r="J53" i="18"/>
  <c r="G53" i="18"/>
  <c r="Y52" i="18"/>
  <c r="V52" i="18"/>
  <c r="U52" i="18"/>
  <c r="Y51" i="18"/>
  <c r="V51" i="18"/>
  <c r="AC52" i="18" s="1"/>
  <c r="AE52" i="18" s="1"/>
  <c r="U51" i="18"/>
  <c r="Y50" i="18"/>
  <c r="V50" i="18"/>
  <c r="U50" i="18"/>
  <c r="Y49" i="18"/>
  <c r="V49" i="18"/>
  <c r="AC50" i="18" s="1"/>
  <c r="AE50" i="18" s="1"/>
  <c r="U49" i="18"/>
  <c r="Y48" i="18"/>
  <c r="V48" i="18"/>
  <c r="U48" i="18"/>
  <c r="Y47" i="18"/>
  <c r="V47" i="18"/>
  <c r="AC48" i="18" s="1"/>
  <c r="AE48" i="18" s="1"/>
  <c r="U47" i="18"/>
  <c r="Y46" i="18"/>
  <c r="V46" i="18"/>
  <c r="AC46" i="18" s="1"/>
  <c r="AE46" i="18" s="1"/>
  <c r="U46" i="18"/>
  <c r="J46" i="18"/>
  <c r="K46" i="18" s="1"/>
  <c r="G46" i="18"/>
  <c r="Y45" i="18"/>
  <c r="V45" i="18"/>
  <c r="U45" i="18"/>
  <c r="Y44" i="18"/>
  <c r="V44" i="18"/>
  <c r="AC45" i="18" s="1"/>
  <c r="AE45" i="18" s="1"/>
  <c r="U44" i="18"/>
  <c r="Y43" i="18"/>
  <c r="V43" i="18"/>
  <c r="U43" i="18"/>
  <c r="Y42" i="18"/>
  <c r="V42" i="18"/>
  <c r="U42" i="18"/>
  <c r="Y41" i="18"/>
  <c r="V41" i="18"/>
  <c r="AC42" i="18" s="1"/>
  <c r="AE42" i="18" s="1"/>
  <c r="U41" i="18"/>
  <c r="Y40" i="18"/>
  <c r="V40" i="18"/>
  <c r="AC41" i="18" s="1"/>
  <c r="AE41" i="18" s="1"/>
  <c r="U40" i="18"/>
  <c r="Y39" i="18"/>
  <c r="V39" i="18"/>
  <c r="AG39" i="18" s="1"/>
  <c r="U39" i="18"/>
  <c r="J39" i="18"/>
  <c r="K39" i="18" s="1"/>
  <c r="G39" i="18"/>
  <c r="Y38" i="18"/>
  <c r="V38" i="18"/>
  <c r="U38" i="18"/>
  <c r="Y37" i="18"/>
  <c r="V37" i="18"/>
  <c r="AC38" i="18" s="1"/>
  <c r="AE38" i="18" s="1"/>
  <c r="U37" i="18"/>
  <c r="Y36" i="18"/>
  <c r="V36" i="18"/>
  <c r="AC37" i="18" s="1"/>
  <c r="AE37" i="18" s="1"/>
  <c r="U36" i="18"/>
  <c r="Y35" i="18"/>
  <c r="V35" i="18"/>
  <c r="AC36" i="18" s="1"/>
  <c r="AE36" i="18" s="1"/>
  <c r="U35" i="18"/>
  <c r="Y34" i="18"/>
  <c r="V34" i="18"/>
  <c r="AC35" i="18" s="1"/>
  <c r="AE35" i="18" s="1"/>
  <c r="U34" i="18"/>
  <c r="AC33" i="18"/>
  <c r="AE33" i="18" s="1"/>
  <c r="Y33" i="18"/>
  <c r="V33" i="18"/>
  <c r="U33" i="18"/>
  <c r="Y32" i="18"/>
  <c r="V32" i="18"/>
  <c r="AC32" i="18" s="1"/>
  <c r="U32" i="18"/>
  <c r="J32" i="18"/>
  <c r="K32" i="18" s="1"/>
  <c r="G32" i="18"/>
  <c r="Y31" i="18"/>
  <c r="V31" i="18"/>
  <c r="U31" i="18"/>
  <c r="Y30" i="18"/>
  <c r="V30" i="18"/>
  <c r="U30" i="18"/>
  <c r="Y29" i="18"/>
  <c r="V29" i="18"/>
  <c r="U29" i="18"/>
  <c r="Y28" i="18"/>
  <c r="V28" i="18"/>
  <c r="AC29" i="18" s="1"/>
  <c r="AE29" i="18" s="1"/>
  <c r="U28" i="18"/>
  <c r="Y27" i="18"/>
  <c r="V27" i="18"/>
  <c r="AC28" i="18" s="1"/>
  <c r="AE28" i="18" s="1"/>
  <c r="U27" i="18"/>
  <c r="Y26" i="18"/>
  <c r="V26" i="18"/>
  <c r="AC27" i="18" s="1"/>
  <c r="AE27" i="18" s="1"/>
  <c r="U26" i="18"/>
  <c r="Y25" i="18"/>
  <c r="V25" i="18"/>
  <c r="AG25" i="18" s="1"/>
  <c r="U25" i="18"/>
  <c r="J25" i="18"/>
  <c r="K25" i="18" s="1"/>
  <c r="G25" i="18"/>
  <c r="Y24" i="18"/>
  <c r="V24" i="18"/>
  <c r="AG24" i="18" s="1"/>
  <c r="U24" i="18"/>
  <c r="Y23" i="18"/>
  <c r="V23" i="18"/>
  <c r="U23" i="18"/>
  <c r="Y22" i="18"/>
  <c r="V22" i="18"/>
  <c r="AC23" i="18" s="1"/>
  <c r="AE23" i="18" s="1"/>
  <c r="U22" i="18"/>
  <c r="Y21" i="18"/>
  <c r="V21" i="18"/>
  <c r="AC22" i="18" s="1"/>
  <c r="AE22" i="18" s="1"/>
  <c r="U21" i="18"/>
  <c r="Y20" i="18"/>
  <c r="V20" i="18"/>
  <c r="U20" i="18"/>
  <c r="Y19" i="18"/>
  <c r="V19" i="18"/>
  <c r="U19" i="18"/>
  <c r="Y18" i="18"/>
  <c r="V18" i="18"/>
  <c r="AC18" i="18" s="1"/>
  <c r="U18" i="18"/>
  <c r="J18" i="18"/>
  <c r="K18" i="18" s="1"/>
  <c r="G18" i="18"/>
  <c r="Y17" i="18"/>
  <c r="V17" i="18"/>
  <c r="AG23" i="18" s="1"/>
  <c r="U17" i="18"/>
  <c r="Y16" i="18"/>
  <c r="V16" i="18"/>
  <c r="AG22" i="18" s="1"/>
  <c r="U16" i="18"/>
  <c r="Y15" i="18"/>
  <c r="V15" i="18"/>
  <c r="U15" i="18"/>
  <c r="Y14" i="18"/>
  <c r="V14" i="18"/>
  <c r="U14" i="18"/>
  <c r="Y13" i="18"/>
  <c r="V13" i="18"/>
  <c r="U13" i="18"/>
  <c r="Y12" i="18"/>
  <c r="V12" i="18"/>
  <c r="U12" i="18"/>
  <c r="Y11" i="18"/>
  <c r="V11" i="18"/>
  <c r="U11" i="18"/>
  <c r="J11" i="18"/>
  <c r="K11" i="18" s="1"/>
  <c r="G11" i="18"/>
  <c r="AC24" i="18" l="1"/>
  <c r="AE24" i="18" s="1"/>
  <c r="AG36" i="18"/>
  <c r="AC34" i="18"/>
  <c r="AE34" i="18" s="1"/>
  <c r="AG48" i="18"/>
  <c r="AC30" i="18"/>
  <c r="AE30" i="18" s="1"/>
  <c r="AC43" i="18"/>
  <c r="AE43" i="18" s="1"/>
  <c r="AG62" i="18"/>
  <c r="AC66" i="18"/>
  <c r="AE66" i="18" s="1"/>
  <c r="AC73" i="18"/>
  <c r="AE73" i="18" s="1"/>
  <c r="AG80" i="18"/>
  <c r="AC77" i="18"/>
  <c r="AG50" i="18"/>
  <c r="AG29" i="18"/>
  <c r="AG38" i="18"/>
  <c r="AC62" i="18"/>
  <c r="AE62" i="18" s="1"/>
  <c r="AG76" i="18"/>
  <c r="AC44" i="18"/>
  <c r="AE44" i="18" s="1"/>
  <c r="AC31" i="18"/>
  <c r="AE31" i="18" s="1"/>
  <c r="AC47" i="18"/>
  <c r="AE47" i="18" s="1"/>
  <c r="AC51" i="18"/>
  <c r="AE51" i="18" s="1"/>
  <c r="AG52" i="18"/>
  <c r="AC58" i="18"/>
  <c r="AE58" i="18" s="1"/>
  <c r="AC61" i="18"/>
  <c r="AE61" i="18" s="1"/>
  <c r="AC69" i="18"/>
  <c r="AE69" i="18" s="1"/>
  <c r="AC78" i="18"/>
  <c r="AE78" i="18" s="1"/>
  <c r="AG34" i="18"/>
  <c r="AC49" i="18"/>
  <c r="AD46" i="18" s="1"/>
  <c r="AC65" i="18"/>
  <c r="AE65" i="18" s="1"/>
  <c r="AG66" i="18"/>
  <c r="AC72" i="18"/>
  <c r="AE72" i="18" s="1"/>
  <c r="AC75" i="18"/>
  <c r="AE75" i="18" s="1"/>
  <c r="AG57" i="18"/>
  <c r="AE32" i="18"/>
  <c r="AC20" i="18"/>
  <c r="AE20" i="18" s="1"/>
  <c r="AC21" i="18" s="1"/>
  <c r="AE21" i="18" s="1"/>
  <c r="AD60" i="18"/>
  <c r="AE63" i="18"/>
  <c r="AE77" i="18"/>
  <c r="AE18" i="18"/>
  <c r="AC19" i="18" s="1"/>
  <c r="AE19" i="18" s="1"/>
  <c r="AE49" i="18"/>
  <c r="AG43" i="18"/>
  <c r="AC17" i="18"/>
  <c r="AE17" i="18" s="1"/>
  <c r="AG28" i="18"/>
  <c r="AG33" i="18"/>
  <c r="AG37" i="18"/>
  <c r="AG42" i="18"/>
  <c r="AG47" i="18"/>
  <c r="AG51" i="18"/>
  <c r="AG56" i="18"/>
  <c r="AG61" i="18"/>
  <c r="AG65" i="18"/>
  <c r="AG70" i="18"/>
  <c r="AG75" i="18"/>
  <c r="AG79" i="18"/>
  <c r="AC11" i="18"/>
  <c r="AC25" i="18"/>
  <c r="AG32" i="18"/>
  <c r="AC39" i="18"/>
  <c r="AG46" i="18"/>
  <c r="K53" i="18"/>
  <c r="AC53" i="18"/>
  <c r="AG60" i="18"/>
  <c r="K67" i="18"/>
  <c r="AC67" i="18"/>
  <c r="AG74" i="18"/>
  <c r="AC16" i="18"/>
  <c r="AE16" i="18" s="1"/>
  <c r="AG17" i="18"/>
  <c r="AC26" i="18"/>
  <c r="AE26" i="18" s="1"/>
  <c r="AG27" i="18"/>
  <c r="AG31" i="18"/>
  <c r="AC40" i="18"/>
  <c r="AE40" i="18" s="1"/>
  <c r="AG41" i="18"/>
  <c r="AG45" i="18"/>
  <c r="AC54" i="18"/>
  <c r="AE54" i="18" s="1"/>
  <c r="AG55" i="18"/>
  <c r="AG59" i="18"/>
  <c r="AG64" i="18"/>
  <c r="AC68" i="18"/>
  <c r="AE68" i="18" s="1"/>
  <c r="AG69" i="18"/>
  <c r="AG73" i="18"/>
  <c r="AG78" i="18"/>
  <c r="AG15" i="18"/>
  <c r="AG26" i="18"/>
  <c r="AG44" i="18"/>
  <c r="AG54" i="18"/>
  <c r="AG58" i="18"/>
  <c r="AG63" i="18"/>
  <c r="AG68" i="18"/>
  <c r="AG72" i="18"/>
  <c r="AG77" i="18"/>
  <c r="AG16" i="18"/>
  <c r="AG30" i="18"/>
  <c r="AG35" i="18"/>
  <c r="AG40" i="18"/>
  <c r="AG49" i="18"/>
  <c r="AC74" i="18"/>
  <c r="AE74" i="18" s="1"/>
  <c r="AC56" i="18"/>
  <c r="AE56" i="18" s="1"/>
  <c r="AC70" i="18"/>
  <c r="AE70" i="18" s="1"/>
  <c r="AF39" i="18" l="1"/>
  <c r="AF53" i="18"/>
  <c r="AF25" i="18"/>
  <c r="AD32" i="18"/>
  <c r="AH32" i="18" s="1"/>
  <c r="AE25" i="18"/>
  <c r="AD25" i="18"/>
  <c r="AE53" i="18"/>
  <c r="AD53" i="18"/>
  <c r="AD18" i="18"/>
  <c r="AF74" i="18"/>
  <c r="AF46" i="18"/>
  <c r="AH46" i="18" s="1"/>
  <c r="AE11" i="18"/>
  <c r="AC12" i="18" s="1"/>
  <c r="AE12" i="18" s="1"/>
  <c r="AC13" i="18" s="1"/>
  <c r="AE13" i="18" s="1"/>
  <c r="AC14" i="18" s="1"/>
  <c r="AE14" i="18" s="1"/>
  <c r="AC15" i="18" s="1"/>
  <c r="AE15" i="18" s="1"/>
  <c r="AD11" i="18"/>
  <c r="AE67" i="18"/>
  <c r="AD67" i="18"/>
  <c r="AE39" i="18"/>
  <c r="AD39" i="18"/>
  <c r="AH39" i="18" s="1"/>
  <c r="AF32" i="18"/>
  <c r="AF60" i="18"/>
  <c r="AH60" i="18" s="1"/>
  <c r="AD74" i="18"/>
  <c r="AH53" i="18" l="1"/>
  <c r="AH74" i="18"/>
  <c r="AH25" i="18"/>
  <c r="M74" i="18" l="1"/>
  <c r="N74" i="18" s="1"/>
  <c r="M46" i="18"/>
  <c r="N46" i="18" s="1"/>
  <c r="M60" i="18"/>
  <c r="N60" i="18" s="1"/>
  <c r="M18" i="18"/>
  <c r="N18" i="18" s="1"/>
  <c r="M53" i="18"/>
  <c r="N53" i="18" s="1"/>
  <c r="M25" i="18"/>
  <c r="N25" i="18" s="1"/>
  <c r="M11" i="18"/>
  <c r="N11" i="18" s="1"/>
  <c r="M32" i="18"/>
  <c r="N32" i="18" s="1"/>
  <c r="M67" i="18"/>
  <c r="N67" i="18" s="1"/>
  <c r="M39" i="18"/>
  <c r="N39" i="18" s="1"/>
  <c r="O53" i="18" l="1"/>
  <c r="P53" i="18"/>
  <c r="P11" i="18"/>
  <c r="O11" i="18"/>
  <c r="AG11" i="18" s="1"/>
  <c r="O18" i="18"/>
  <c r="AG18" i="18" s="1"/>
  <c r="P18" i="18"/>
  <c r="O60" i="18"/>
  <c r="P60" i="18"/>
  <c r="P39" i="18"/>
  <c r="O39" i="18"/>
  <c r="O32" i="18"/>
  <c r="P32" i="18"/>
  <c r="P25" i="18"/>
  <c r="O25" i="18"/>
  <c r="O46" i="18"/>
  <c r="P46" i="18"/>
  <c r="O67" i="18"/>
  <c r="AG67" i="18" s="1"/>
  <c r="AF67" i="18" s="1"/>
  <c r="AH67" i="18" s="1"/>
  <c r="P67" i="18"/>
  <c r="O74" i="18"/>
  <c r="P74" i="18"/>
  <c r="AG19" i="18" l="1"/>
  <c r="AG20" i="18" s="1"/>
  <c r="AG21" i="18" s="1"/>
  <c r="AF18" i="18" s="1"/>
  <c r="AH18" i="18" s="1"/>
  <c r="AG12" i="18"/>
  <c r="AG13" i="18" s="1"/>
  <c r="AG14" i="18" s="1"/>
  <c r="AF11" i="18" s="1"/>
  <c r="AH11" i="18" s="1"/>
  <c r="Y80" i="17" l="1"/>
  <c r="V80" i="17"/>
  <c r="U80" i="17"/>
  <c r="Y79" i="17"/>
  <c r="V79" i="17"/>
  <c r="AC80" i="17" s="1"/>
  <c r="AE80" i="17" s="1"/>
  <c r="U79" i="17"/>
  <c r="Y78" i="17"/>
  <c r="V78" i="17"/>
  <c r="AC79" i="17" s="1"/>
  <c r="AE79" i="17" s="1"/>
  <c r="U78" i="17"/>
  <c r="Y77" i="17"/>
  <c r="V77" i="17"/>
  <c r="U77" i="17"/>
  <c r="Y76" i="17"/>
  <c r="V76" i="17"/>
  <c r="AC77" i="17" s="1"/>
  <c r="AE77" i="17" s="1"/>
  <c r="U76" i="17"/>
  <c r="Y75" i="17"/>
  <c r="V75" i="17"/>
  <c r="U75" i="17"/>
  <c r="Y74" i="17"/>
  <c r="V74" i="17"/>
  <c r="AG80" i="17" s="1"/>
  <c r="U74" i="17"/>
  <c r="M74" i="17"/>
  <c r="N74" i="17" s="1"/>
  <c r="P74" i="17" s="1"/>
  <c r="J74" i="17"/>
  <c r="K74" i="17" s="1"/>
  <c r="G74" i="17"/>
  <c r="Y73" i="17"/>
  <c r="V73" i="17"/>
  <c r="U73" i="17"/>
  <c r="Y72" i="17"/>
  <c r="V72" i="17"/>
  <c r="U72" i="17"/>
  <c r="Y71" i="17"/>
  <c r="V71" i="17"/>
  <c r="AC72" i="17" s="1"/>
  <c r="AE72" i="17" s="1"/>
  <c r="U71" i="17"/>
  <c r="Y70" i="17"/>
  <c r="V70" i="17"/>
  <c r="U70" i="17"/>
  <c r="Y69" i="17"/>
  <c r="V69" i="17"/>
  <c r="AG71" i="17" s="1"/>
  <c r="U69" i="17"/>
  <c r="Y68" i="17"/>
  <c r="V68" i="17"/>
  <c r="U68" i="17"/>
  <c r="Y67" i="17"/>
  <c r="V67" i="17"/>
  <c r="AG67" i="17" s="1"/>
  <c r="U67" i="17"/>
  <c r="M67" i="17"/>
  <c r="N67" i="17" s="1"/>
  <c r="P67" i="17" s="1"/>
  <c r="K67" i="17"/>
  <c r="J67" i="17"/>
  <c r="G67" i="17"/>
  <c r="Y66" i="17"/>
  <c r="V66" i="17"/>
  <c r="U66" i="17"/>
  <c r="Y65" i="17"/>
  <c r="V65" i="17"/>
  <c r="U65" i="17"/>
  <c r="Y64" i="17"/>
  <c r="V64" i="17"/>
  <c r="AC65" i="17" s="1"/>
  <c r="AE65" i="17" s="1"/>
  <c r="U64" i="17"/>
  <c r="Y63" i="17"/>
  <c r="V63" i="17"/>
  <c r="U63" i="17"/>
  <c r="Y62" i="17"/>
  <c r="V62" i="17"/>
  <c r="AC63" i="17" s="1"/>
  <c r="AE63" i="17" s="1"/>
  <c r="U62" i="17"/>
  <c r="Y61" i="17"/>
  <c r="V61" i="17"/>
  <c r="AC62" i="17" s="1"/>
  <c r="AE62" i="17" s="1"/>
  <c r="U61" i="17"/>
  <c r="Y60" i="17"/>
  <c r="V60" i="17"/>
  <c r="AG60" i="17" s="1"/>
  <c r="U60" i="17"/>
  <c r="M60" i="17"/>
  <c r="N60" i="17" s="1"/>
  <c r="P60" i="17" s="1"/>
  <c r="J60" i="17"/>
  <c r="K60" i="17" s="1"/>
  <c r="G60" i="17"/>
  <c r="Y59" i="17"/>
  <c r="V59" i="17"/>
  <c r="U59" i="17"/>
  <c r="Y58" i="17"/>
  <c r="V58" i="17"/>
  <c r="U58" i="17"/>
  <c r="Y57" i="17"/>
  <c r="V57" i="17"/>
  <c r="AC58" i="17" s="1"/>
  <c r="AE58" i="17" s="1"/>
  <c r="U57" i="17"/>
  <c r="Y56" i="17"/>
  <c r="V56" i="17"/>
  <c r="U56" i="17"/>
  <c r="Y55" i="17"/>
  <c r="V55" i="17"/>
  <c r="AC56" i="17" s="1"/>
  <c r="AE56" i="17" s="1"/>
  <c r="U55" i="17"/>
  <c r="Y54" i="17"/>
  <c r="V54" i="17"/>
  <c r="U54" i="17"/>
  <c r="Y53" i="17"/>
  <c r="V53" i="17"/>
  <c r="AG53" i="17" s="1"/>
  <c r="U53" i="17"/>
  <c r="M53" i="17"/>
  <c r="N53" i="17" s="1"/>
  <c r="P53" i="17" s="1"/>
  <c r="K53" i="17"/>
  <c r="J53" i="17"/>
  <c r="G53" i="17"/>
  <c r="Y52" i="17"/>
  <c r="V52" i="17"/>
  <c r="U52" i="17"/>
  <c r="Y51" i="17"/>
  <c r="V51" i="17"/>
  <c r="AC52" i="17" s="1"/>
  <c r="AE52" i="17" s="1"/>
  <c r="U51" i="17"/>
  <c r="Y50" i="17"/>
  <c r="V50" i="17"/>
  <c r="AC51" i="17" s="1"/>
  <c r="AE51" i="17" s="1"/>
  <c r="U50" i="17"/>
  <c r="Y49" i="17"/>
  <c r="V49" i="17"/>
  <c r="U49" i="17"/>
  <c r="Y48" i="17"/>
  <c r="V48" i="17"/>
  <c r="AC49" i="17" s="1"/>
  <c r="AE49" i="17" s="1"/>
  <c r="U48" i="17"/>
  <c r="Y47" i="17"/>
  <c r="V47" i="17"/>
  <c r="U47" i="17"/>
  <c r="Y46" i="17"/>
  <c r="V46" i="17"/>
  <c r="AG52" i="17" s="1"/>
  <c r="U46" i="17"/>
  <c r="M46" i="17"/>
  <c r="N46" i="17" s="1"/>
  <c r="P46" i="17" s="1"/>
  <c r="J46" i="17"/>
  <c r="K46" i="17" s="1"/>
  <c r="G46" i="17"/>
  <c r="Y45" i="17"/>
  <c r="V45" i="17"/>
  <c r="U45" i="17"/>
  <c r="Y44" i="17"/>
  <c r="V44" i="17"/>
  <c r="U44" i="17"/>
  <c r="Y43" i="17"/>
  <c r="V43" i="17"/>
  <c r="AC44" i="17" s="1"/>
  <c r="AE44" i="17" s="1"/>
  <c r="U43" i="17"/>
  <c r="Y42" i="17"/>
  <c r="V42" i="17"/>
  <c r="AC43" i="17" s="1"/>
  <c r="AE43" i="17" s="1"/>
  <c r="U42" i="17"/>
  <c r="Y41" i="17"/>
  <c r="V41" i="17"/>
  <c r="AC42" i="17" s="1"/>
  <c r="AE42" i="17" s="1"/>
  <c r="U41" i="17"/>
  <c r="Y40" i="17"/>
  <c r="V40" i="17"/>
  <c r="U40" i="17"/>
  <c r="Y39" i="17"/>
  <c r="V39" i="17"/>
  <c r="AG39" i="17" s="1"/>
  <c r="U39" i="17"/>
  <c r="M39" i="17"/>
  <c r="N39" i="17" s="1"/>
  <c r="P39" i="17" s="1"/>
  <c r="K39" i="17"/>
  <c r="J39" i="17"/>
  <c r="G39" i="17"/>
  <c r="Y38" i="17"/>
  <c r="V38" i="17"/>
  <c r="U38" i="17"/>
  <c r="Y37" i="17"/>
  <c r="V37" i="17"/>
  <c r="U37" i="17"/>
  <c r="Y36" i="17"/>
  <c r="V36" i="17"/>
  <c r="AC37" i="17" s="1"/>
  <c r="AE37" i="17" s="1"/>
  <c r="U36" i="17"/>
  <c r="Y35" i="17"/>
  <c r="V35" i="17"/>
  <c r="U35" i="17"/>
  <c r="Y34" i="17"/>
  <c r="V34" i="17"/>
  <c r="AC35" i="17" s="1"/>
  <c r="AE35" i="17" s="1"/>
  <c r="U34" i="17"/>
  <c r="Y33" i="17"/>
  <c r="V33" i="17"/>
  <c r="AC34" i="17" s="1"/>
  <c r="AE34" i="17" s="1"/>
  <c r="U33" i="17"/>
  <c r="Y32" i="17"/>
  <c r="V32" i="17"/>
  <c r="AG32" i="17" s="1"/>
  <c r="U32" i="17"/>
  <c r="M32" i="17"/>
  <c r="N32" i="17" s="1"/>
  <c r="P32" i="17" s="1"/>
  <c r="J32" i="17"/>
  <c r="K32" i="17" s="1"/>
  <c r="G32" i="17"/>
  <c r="Y31" i="17"/>
  <c r="V31" i="17"/>
  <c r="AG37" i="17" s="1"/>
  <c r="U31" i="17"/>
  <c r="Y30" i="17"/>
  <c r="V30" i="17"/>
  <c r="U30" i="17"/>
  <c r="Y29" i="17"/>
  <c r="V29" i="17"/>
  <c r="AC30" i="17" s="1"/>
  <c r="AE30" i="17" s="1"/>
  <c r="U29" i="17"/>
  <c r="Y28" i="17"/>
  <c r="V28" i="17"/>
  <c r="U28" i="17"/>
  <c r="Y27" i="17"/>
  <c r="V27" i="17"/>
  <c r="AC28" i="17" s="1"/>
  <c r="AE28" i="17" s="1"/>
  <c r="U27" i="17"/>
  <c r="Y26" i="17"/>
  <c r="V26" i="17"/>
  <c r="U26" i="17"/>
  <c r="Y25" i="17"/>
  <c r="V25" i="17"/>
  <c r="AG25" i="17" s="1"/>
  <c r="U25" i="17"/>
  <c r="M25" i="17"/>
  <c r="N25" i="17" s="1"/>
  <c r="P25" i="17" s="1"/>
  <c r="K25" i="17"/>
  <c r="J25" i="17"/>
  <c r="G25" i="17"/>
  <c r="Y24" i="17"/>
  <c r="V24" i="17"/>
  <c r="U24" i="17"/>
  <c r="Y23" i="17"/>
  <c r="V23" i="17"/>
  <c r="U23" i="17"/>
  <c r="Y22" i="17"/>
  <c r="V22" i="17"/>
  <c r="AC23" i="17" s="1"/>
  <c r="AE23" i="17" s="1"/>
  <c r="U22" i="17"/>
  <c r="Y21" i="17"/>
  <c r="V21" i="17"/>
  <c r="U21" i="17"/>
  <c r="Y20" i="17"/>
  <c r="V20" i="17"/>
  <c r="AC21" i="17" s="1"/>
  <c r="AE21" i="17" s="1"/>
  <c r="U20" i="17"/>
  <c r="Y19" i="17"/>
  <c r="V19" i="17"/>
  <c r="U19" i="17"/>
  <c r="Y18" i="17"/>
  <c r="V18" i="17"/>
  <c r="AG24" i="17" s="1"/>
  <c r="U18" i="17"/>
  <c r="M18" i="17"/>
  <c r="N18" i="17" s="1"/>
  <c r="P18" i="17" s="1"/>
  <c r="J18" i="17"/>
  <c r="K18" i="17" s="1"/>
  <c r="G18" i="17"/>
  <c r="Y17" i="17"/>
  <c r="V17" i="17"/>
  <c r="U17" i="17"/>
  <c r="Y16" i="17"/>
  <c r="V16" i="17"/>
  <c r="U16" i="17"/>
  <c r="Y15" i="17"/>
  <c r="V15" i="17"/>
  <c r="U15" i="17"/>
  <c r="Y14" i="17"/>
  <c r="V14" i="17"/>
  <c r="U14" i="17"/>
  <c r="Y13" i="17"/>
  <c r="V13" i="17"/>
  <c r="U13" i="17"/>
  <c r="Y12" i="17"/>
  <c r="V12" i="17"/>
  <c r="U12" i="17"/>
  <c r="Y11" i="17"/>
  <c r="V11" i="17"/>
  <c r="AG15" i="17" s="1"/>
  <c r="U11" i="17"/>
  <c r="M11" i="17"/>
  <c r="N11" i="17" s="1"/>
  <c r="O11" i="17" s="1"/>
  <c r="J11" i="17"/>
  <c r="K11" i="17" s="1"/>
  <c r="G11" i="17"/>
  <c r="AC22" i="17" l="1"/>
  <c r="AE22" i="17" s="1"/>
  <c r="AC27" i="17"/>
  <c r="AE27" i="17" s="1"/>
  <c r="AC36" i="17"/>
  <c r="AE36" i="17" s="1"/>
  <c r="AC45" i="17"/>
  <c r="AE45" i="17" s="1"/>
  <c r="AC55" i="17"/>
  <c r="AE55" i="17" s="1"/>
  <c r="AC64" i="17"/>
  <c r="AE64" i="17" s="1"/>
  <c r="AC73" i="17"/>
  <c r="AE73" i="17" s="1"/>
  <c r="AG43" i="17"/>
  <c r="AG72" i="17"/>
  <c r="AG29" i="17"/>
  <c r="AG51" i="17"/>
  <c r="AC31" i="17"/>
  <c r="AE31" i="17" s="1"/>
  <c r="AC41" i="17"/>
  <c r="AE41" i="17" s="1"/>
  <c r="AG46" i="17"/>
  <c r="AC50" i="17"/>
  <c r="AE50" i="17" s="1"/>
  <c r="AC59" i="17"/>
  <c r="AE59" i="17" s="1"/>
  <c r="AC69" i="17"/>
  <c r="AE69" i="17" s="1"/>
  <c r="AG74" i="17"/>
  <c r="AC78" i="17"/>
  <c r="AE78" i="17" s="1"/>
  <c r="AG30" i="17"/>
  <c r="AG57" i="17"/>
  <c r="AC29" i="17"/>
  <c r="AE29" i="17" s="1"/>
  <c r="AG38" i="17"/>
  <c r="AC38" i="17"/>
  <c r="AE38" i="17" s="1"/>
  <c r="AC48" i="17"/>
  <c r="AE48" i="17" s="1"/>
  <c r="AC57" i="17"/>
  <c r="AE57" i="17" s="1"/>
  <c r="AG66" i="17"/>
  <c r="AC66" i="17"/>
  <c r="AE66" i="17" s="1"/>
  <c r="AC76" i="17"/>
  <c r="AE76" i="17" s="1"/>
  <c r="AC17" i="17"/>
  <c r="AE17" i="17" s="1"/>
  <c r="AC16" i="17"/>
  <c r="AE16" i="17" s="1"/>
  <c r="AG22" i="17"/>
  <c r="AG14" i="17"/>
  <c r="O18" i="17"/>
  <c r="AG18" i="17" s="1"/>
  <c r="AG19" i="17" s="1"/>
  <c r="AG20" i="17" s="1"/>
  <c r="AG23" i="17"/>
  <c r="AG28" i="17"/>
  <c r="O32" i="17"/>
  <c r="AG33" i="17"/>
  <c r="AG42" i="17"/>
  <c r="O46" i="17"/>
  <c r="AG47" i="17"/>
  <c r="AG56" i="17"/>
  <c r="O60" i="17"/>
  <c r="AG61" i="17"/>
  <c r="AG65" i="17"/>
  <c r="AG70" i="17"/>
  <c r="O74" i="17"/>
  <c r="AG75" i="17"/>
  <c r="AG79" i="17"/>
  <c r="AC53" i="17"/>
  <c r="AC67" i="17"/>
  <c r="AC39" i="17"/>
  <c r="AG17" i="17"/>
  <c r="AC26" i="17"/>
  <c r="AE26" i="17" s="1"/>
  <c r="AG27" i="17"/>
  <c r="AG31" i="17"/>
  <c r="AG36" i="17"/>
  <c r="AC40" i="17"/>
  <c r="AE40" i="17" s="1"/>
  <c r="AG41" i="17"/>
  <c r="AG45" i="17"/>
  <c r="AG50" i="17"/>
  <c r="AC54" i="17"/>
  <c r="AE54" i="17" s="1"/>
  <c r="AG55" i="17"/>
  <c r="AG59" i="17"/>
  <c r="AG64" i="17"/>
  <c r="AC68" i="17"/>
  <c r="AE68" i="17" s="1"/>
  <c r="AG69" i="17"/>
  <c r="AG73" i="17"/>
  <c r="AG78" i="17"/>
  <c r="AC11" i="17"/>
  <c r="AC15" i="17"/>
  <c r="AE15" i="17" s="1"/>
  <c r="AG16" i="17"/>
  <c r="AG21" i="17"/>
  <c r="AC24" i="17"/>
  <c r="AE24" i="17" s="1"/>
  <c r="O25" i="17"/>
  <c r="AG26" i="17"/>
  <c r="AG35" i="17"/>
  <c r="O39" i="17"/>
  <c r="AG40" i="17"/>
  <c r="AG44" i="17"/>
  <c r="AG49" i="17"/>
  <c r="O53" i="17"/>
  <c r="AG54" i="17"/>
  <c r="AG58" i="17"/>
  <c r="AG63" i="17"/>
  <c r="O67" i="17"/>
  <c r="AG68" i="17"/>
  <c r="AC71" i="17"/>
  <c r="AE71" i="17" s="1"/>
  <c r="AG77" i="17"/>
  <c r="AC25" i="17"/>
  <c r="P11" i="17"/>
  <c r="AG11" i="17"/>
  <c r="AG12" i="17" s="1"/>
  <c r="AG13" i="17" s="1"/>
  <c r="AC18" i="17"/>
  <c r="AC32" i="17"/>
  <c r="AC46" i="17"/>
  <c r="AC60" i="17"/>
  <c r="AC74" i="17"/>
  <c r="AC14" i="17"/>
  <c r="AE14" i="17" s="1"/>
  <c r="AC33" i="17"/>
  <c r="AE33" i="17" s="1"/>
  <c r="AG34" i="17"/>
  <c r="AC47" i="17"/>
  <c r="AE47" i="17" s="1"/>
  <c r="AG48" i="17"/>
  <c r="AC61" i="17"/>
  <c r="AE61" i="17" s="1"/>
  <c r="AG62" i="17"/>
  <c r="AC70" i="17"/>
  <c r="AE70" i="17" s="1"/>
  <c r="AC75" i="17"/>
  <c r="AE75" i="17" s="1"/>
  <c r="AG76" i="17"/>
  <c r="AF46" i="17" l="1"/>
  <c r="AF32" i="17"/>
  <c r="AF60" i="17"/>
  <c r="AF53" i="17"/>
  <c r="AF74" i="17"/>
  <c r="AF67" i="17"/>
  <c r="AF39" i="17"/>
  <c r="AF25" i="17"/>
  <c r="AE18" i="17"/>
  <c r="AC19" i="17" s="1"/>
  <c r="AE19" i="17" s="1"/>
  <c r="AC20" i="17" s="1"/>
  <c r="AE20" i="17" s="1"/>
  <c r="AD74" i="17"/>
  <c r="AE74" i="17"/>
  <c r="AE25" i="17"/>
  <c r="AD25" i="17"/>
  <c r="AE39" i="17"/>
  <c r="AD39" i="17"/>
  <c r="AD60" i="17"/>
  <c r="AH60" i="17" s="1"/>
  <c r="AE60" i="17"/>
  <c r="AE67" i="17"/>
  <c r="AD67" i="17"/>
  <c r="AE53" i="17"/>
  <c r="AD53" i="17"/>
  <c r="AH53" i="17" s="1"/>
  <c r="AD46" i="17"/>
  <c r="AH46" i="17" s="1"/>
  <c r="AE46" i="17"/>
  <c r="AD32" i="17"/>
  <c r="AH32" i="17" s="1"/>
  <c r="AE32" i="17"/>
  <c r="AF18" i="17"/>
  <c r="AE11" i="17"/>
  <c r="AC12" i="17" s="1"/>
  <c r="AE12" i="17" s="1"/>
  <c r="AC13" i="17" s="1"/>
  <c r="AE13" i="17" s="1"/>
  <c r="AF11" i="17"/>
  <c r="AH39" i="17" l="1"/>
  <c r="AH25" i="17"/>
  <c r="AH67" i="17"/>
  <c r="AH74" i="17"/>
  <c r="AD11" i="17"/>
  <c r="AH11" i="17" s="1"/>
  <c r="AD18" i="17"/>
  <c r="AH18" i="17" s="1"/>
  <c r="Y80" i="15" l="1"/>
  <c r="V80" i="15"/>
  <c r="U80" i="15"/>
  <c r="Y79" i="15"/>
  <c r="V79" i="15"/>
  <c r="AC80" i="15" s="1"/>
  <c r="AE80" i="15" s="1"/>
  <c r="U79" i="15"/>
  <c r="Y78" i="15"/>
  <c r="V78" i="15"/>
  <c r="U78" i="15"/>
  <c r="Y77" i="15"/>
  <c r="V77" i="15"/>
  <c r="AC78" i="15" s="1"/>
  <c r="AE78" i="15" s="1"/>
  <c r="U77" i="15"/>
  <c r="Y76" i="15"/>
  <c r="V76" i="15"/>
  <c r="U76" i="15"/>
  <c r="Y75" i="15"/>
  <c r="V75" i="15"/>
  <c r="AC76" i="15" s="1"/>
  <c r="AE76" i="15" s="1"/>
  <c r="U75" i="15"/>
  <c r="AC74" i="15"/>
  <c r="AE74" i="15" s="1"/>
  <c r="Y74" i="15"/>
  <c r="V74" i="15"/>
  <c r="U74" i="15"/>
  <c r="J74" i="15"/>
  <c r="K74" i="15" s="1"/>
  <c r="G74" i="15"/>
  <c r="Y73" i="15"/>
  <c r="V73" i="15"/>
  <c r="U73" i="15"/>
  <c r="Y72" i="15"/>
  <c r="V72" i="15"/>
  <c r="U72" i="15"/>
  <c r="Y71" i="15"/>
  <c r="V71" i="15"/>
  <c r="AC72" i="15" s="1"/>
  <c r="AE72" i="15" s="1"/>
  <c r="U71" i="15"/>
  <c r="Y70" i="15"/>
  <c r="V70" i="15"/>
  <c r="AC71" i="15" s="1"/>
  <c r="AE71" i="15" s="1"/>
  <c r="U70" i="15"/>
  <c r="Y69" i="15"/>
  <c r="V69" i="15"/>
  <c r="U69" i="15"/>
  <c r="Y68" i="15"/>
  <c r="V68" i="15"/>
  <c r="U68" i="15"/>
  <c r="Y67" i="15"/>
  <c r="V67" i="15"/>
  <c r="U67" i="15"/>
  <c r="J67" i="15"/>
  <c r="K67" i="15" s="1"/>
  <c r="G67" i="15"/>
  <c r="Y66" i="15"/>
  <c r="V66" i="15"/>
  <c r="U66" i="15"/>
  <c r="Y65" i="15"/>
  <c r="V65" i="15"/>
  <c r="AC66" i="15" s="1"/>
  <c r="AE66" i="15" s="1"/>
  <c r="U65" i="15"/>
  <c r="Y64" i="15"/>
  <c r="V64" i="15"/>
  <c r="U64" i="15"/>
  <c r="Y63" i="15"/>
  <c r="V63" i="15"/>
  <c r="U63" i="15"/>
  <c r="AG62" i="15"/>
  <c r="Y62" i="15"/>
  <c r="V62" i="15"/>
  <c r="U62" i="15"/>
  <c r="Y61" i="15"/>
  <c r="V61" i="15"/>
  <c r="AC62" i="15" s="1"/>
  <c r="AE62" i="15" s="1"/>
  <c r="U61" i="15"/>
  <c r="AE60" i="15"/>
  <c r="AC60" i="15"/>
  <c r="Y60" i="15"/>
  <c r="V60" i="15"/>
  <c r="U60" i="15"/>
  <c r="J60" i="15"/>
  <c r="K60" i="15" s="1"/>
  <c r="G60" i="15"/>
  <c r="Y59" i="15"/>
  <c r="V59" i="15"/>
  <c r="U59" i="15"/>
  <c r="Y58" i="15"/>
  <c r="V58" i="15"/>
  <c r="AC59" i="15" s="1"/>
  <c r="AE59" i="15" s="1"/>
  <c r="U58" i="15"/>
  <c r="Y57" i="15"/>
  <c r="V57" i="15"/>
  <c r="U57" i="15"/>
  <c r="Y56" i="15"/>
  <c r="V56" i="15"/>
  <c r="AC57" i="15" s="1"/>
  <c r="AE57" i="15" s="1"/>
  <c r="U56" i="15"/>
  <c r="Y55" i="15"/>
  <c r="V55" i="15"/>
  <c r="AC56" i="15" s="1"/>
  <c r="AE56" i="15" s="1"/>
  <c r="U55" i="15"/>
  <c r="Y54" i="15"/>
  <c r="V54" i="15"/>
  <c r="U54" i="15"/>
  <c r="Y53" i="15"/>
  <c r="V53" i="15"/>
  <c r="U53" i="15"/>
  <c r="J53" i="15"/>
  <c r="G53" i="15"/>
  <c r="Y52" i="15"/>
  <c r="V52" i="15"/>
  <c r="U52" i="15"/>
  <c r="Y51" i="15"/>
  <c r="V51" i="15"/>
  <c r="U51" i="15"/>
  <c r="Y50" i="15"/>
  <c r="V50" i="15"/>
  <c r="AC51" i="15" s="1"/>
  <c r="AE51" i="15" s="1"/>
  <c r="U50" i="15"/>
  <c r="Y49" i="15"/>
  <c r="V49" i="15"/>
  <c r="U49" i="15"/>
  <c r="Y48" i="15"/>
  <c r="V48" i="15"/>
  <c r="AC49" i="15" s="1"/>
  <c r="U48" i="15"/>
  <c r="Y47" i="15"/>
  <c r="V47" i="15"/>
  <c r="U47" i="15"/>
  <c r="AC46" i="15"/>
  <c r="AE46" i="15" s="1"/>
  <c r="Y46" i="15"/>
  <c r="V46" i="15"/>
  <c r="U46" i="15"/>
  <c r="K46" i="15"/>
  <c r="J46" i="15"/>
  <c r="G46" i="15"/>
  <c r="Y45" i="15"/>
  <c r="V45" i="15"/>
  <c r="AG50" i="15" s="1"/>
  <c r="U45" i="15"/>
  <c r="Y44" i="15"/>
  <c r="V44" i="15"/>
  <c r="U44" i="15"/>
  <c r="Y43" i="15"/>
  <c r="V43" i="15"/>
  <c r="AC44" i="15" s="1"/>
  <c r="AE44" i="15" s="1"/>
  <c r="U43" i="15"/>
  <c r="Y42" i="15"/>
  <c r="V42" i="15"/>
  <c r="U42" i="15"/>
  <c r="Y41" i="15"/>
  <c r="V41" i="15"/>
  <c r="AC42" i="15" s="1"/>
  <c r="AE42" i="15" s="1"/>
  <c r="U41" i="15"/>
  <c r="Y40" i="15"/>
  <c r="V40" i="15"/>
  <c r="AC41" i="15" s="1"/>
  <c r="AE41" i="15" s="1"/>
  <c r="U40" i="15"/>
  <c r="Y39" i="15"/>
  <c r="V39" i="15"/>
  <c r="U39" i="15"/>
  <c r="J39" i="15"/>
  <c r="K39" i="15" s="1"/>
  <c r="G39" i="15"/>
  <c r="Y38" i="15"/>
  <c r="V38" i="15"/>
  <c r="AG44" i="15" s="1"/>
  <c r="U38" i="15"/>
  <c r="Y37" i="15"/>
  <c r="V37" i="15"/>
  <c r="U37" i="15"/>
  <c r="Y36" i="15"/>
  <c r="V36" i="15"/>
  <c r="U36" i="15"/>
  <c r="Y35" i="15"/>
  <c r="V35" i="15"/>
  <c r="AC36" i="15" s="1"/>
  <c r="AE36" i="15" s="1"/>
  <c r="U35" i="15"/>
  <c r="Y34" i="15"/>
  <c r="V34" i="15"/>
  <c r="U34" i="15"/>
  <c r="Y33" i="15"/>
  <c r="V33" i="15"/>
  <c r="AC34" i="15" s="1"/>
  <c r="AE34" i="15" s="1"/>
  <c r="U33" i="15"/>
  <c r="AC32" i="15"/>
  <c r="AE32" i="15" s="1"/>
  <c r="Y32" i="15"/>
  <c r="V32" i="15"/>
  <c r="AG33" i="15" s="1"/>
  <c r="U32" i="15"/>
  <c r="J32" i="15"/>
  <c r="K32" i="15" s="1"/>
  <c r="G32" i="15"/>
  <c r="Y31" i="15"/>
  <c r="V31" i="15"/>
  <c r="U31" i="15"/>
  <c r="Y30" i="15"/>
  <c r="V30" i="15"/>
  <c r="U30" i="15"/>
  <c r="Y29" i="15"/>
  <c r="V29" i="15"/>
  <c r="AC30" i="15" s="1"/>
  <c r="AE30" i="15" s="1"/>
  <c r="U29" i="15"/>
  <c r="Y28" i="15"/>
  <c r="V28" i="15"/>
  <c r="U28" i="15"/>
  <c r="Y27" i="15"/>
  <c r="V27" i="15"/>
  <c r="AC28" i="15" s="1"/>
  <c r="AE28" i="15" s="1"/>
  <c r="U27" i="15"/>
  <c r="Y26" i="15"/>
  <c r="V26" i="15"/>
  <c r="U26" i="15"/>
  <c r="Y25" i="15"/>
  <c r="V25" i="15"/>
  <c r="AG25" i="15" s="1"/>
  <c r="U25" i="15"/>
  <c r="J25" i="15"/>
  <c r="K25" i="15" s="1"/>
  <c r="G25" i="15"/>
  <c r="Y24" i="15"/>
  <c r="V24" i="15"/>
  <c r="AG30" i="15" s="1"/>
  <c r="U24" i="15"/>
  <c r="Y23" i="15"/>
  <c r="V23" i="15"/>
  <c r="U23" i="15"/>
  <c r="Y22" i="15"/>
  <c r="V22" i="15"/>
  <c r="AC23" i="15" s="1"/>
  <c r="AE23" i="15" s="1"/>
  <c r="U22" i="15"/>
  <c r="Y21" i="15"/>
  <c r="V21" i="15"/>
  <c r="U21" i="15"/>
  <c r="Y20" i="15"/>
  <c r="V20" i="15"/>
  <c r="AC21" i="15" s="1"/>
  <c r="AE21" i="15" s="1"/>
  <c r="U20" i="15"/>
  <c r="Y19" i="15"/>
  <c r="V19" i="15"/>
  <c r="U19" i="15"/>
  <c r="Y18" i="15"/>
  <c r="V18" i="15"/>
  <c r="U18" i="15"/>
  <c r="K18" i="15"/>
  <c r="J18" i="15"/>
  <c r="G18" i="15"/>
  <c r="Y17" i="15"/>
  <c r="V17" i="15"/>
  <c r="AG23" i="15" s="1"/>
  <c r="U17" i="15"/>
  <c r="Y16" i="15"/>
  <c r="V16" i="15"/>
  <c r="U16" i="15"/>
  <c r="Y15" i="15"/>
  <c r="V15" i="15"/>
  <c r="U15" i="15"/>
  <c r="Y14" i="15"/>
  <c r="V14" i="15"/>
  <c r="U14" i="15"/>
  <c r="Y13" i="15"/>
  <c r="V13" i="15"/>
  <c r="AC17" i="15" s="1"/>
  <c r="AE17" i="15" s="1"/>
  <c r="U13" i="15"/>
  <c r="Y12" i="15"/>
  <c r="V12" i="15"/>
  <c r="U12" i="15"/>
  <c r="Y11" i="15"/>
  <c r="V11" i="15"/>
  <c r="U11" i="15"/>
  <c r="J11" i="15"/>
  <c r="K11" i="15" s="1"/>
  <c r="G11" i="15"/>
  <c r="AC73" i="15" l="1"/>
  <c r="AE73" i="15" s="1"/>
  <c r="AC79" i="15"/>
  <c r="AE79" i="15" s="1"/>
  <c r="AG80" i="15"/>
  <c r="AC77" i="15"/>
  <c r="AE77" i="15" s="1"/>
  <c r="AG36" i="15"/>
  <c r="AC38" i="15"/>
  <c r="AE38" i="15" s="1"/>
  <c r="AG43" i="15"/>
  <c r="AG49" i="15"/>
  <c r="AG58" i="15"/>
  <c r="AC55" i="15"/>
  <c r="AE55" i="15" s="1"/>
  <c r="AG64" i="15"/>
  <c r="AG71" i="15"/>
  <c r="AC27" i="15"/>
  <c r="AE27" i="15" s="1"/>
  <c r="AC43" i="15"/>
  <c r="AE43" i="15" s="1"/>
  <c r="AG47" i="15"/>
  <c r="AC58" i="15"/>
  <c r="AE58" i="15" s="1"/>
  <c r="AG66" i="15"/>
  <c r="AC61" i="15"/>
  <c r="AE61" i="15" s="1"/>
  <c r="AG29" i="15"/>
  <c r="AC31" i="15"/>
  <c r="AE31" i="15" s="1"/>
  <c r="AC37" i="15"/>
  <c r="AE37" i="15" s="1"/>
  <c r="AC48" i="15"/>
  <c r="AE48" i="15" s="1"/>
  <c r="AG48" i="15"/>
  <c r="AC52" i="15"/>
  <c r="AE52" i="15" s="1"/>
  <c r="AG57" i="15"/>
  <c r="AG63" i="15"/>
  <c r="AG72" i="15"/>
  <c r="AG38" i="15"/>
  <c r="AG61" i="15"/>
  <c r="AG24" i="15"/>
  <c r="AC22" i="15"/>
  <c r="AE22" i="15" s="1"/>
  <c r="AC29" i="15"/>
  <c r="AE29" i="15" s="1"/>
  <c r="AC35" i="15"/>
  <c r="AE35" i="15" s="1"/>
  <c r="AC45" i="15"/>
  <c r="AE45" i="15" s="1"/>
  <c r="AC47" i="15"/>
  <c r="AE47" i="15" s="1"/>
  <c r="AG52" i="15"/>
  <c r="AC65" i="15"/>
  <c r="AE65" i="15" s="1"/>
  <c r="AC16" i="15"/>
  <c r="AE16" i="15" s="1"/>
  <c r="AG22" i="15"/>
  <c r="AG15" i="15"/>
  <c r="AE49" i="15"/>
  <c r="AG14" i="15"/>
  <c r="AG28" i="15"/>
  <c r="AG37" i="15"/>
  <c r="AG42" i="15"/>
  <c r="AC50" i="15"/>
  <c r="AE50" i="15" s="1"/>
  <c r="AG51" i="15"/>
  <c r="AG56" i="15"/>
  <c r="AC64" i="15"/>
  <c r="AE64" i="15" s="1"/>
  <c r="AG65" i="15"/>
  <c r="AC69" i="15"/>
  <c r="AE69" i="15" s="1"/>
  <c r="AG70" i="15"/>
  <c r="AG75" i="15"/>
  <c r="AG79" i="15"/>
  <c r="AC25" i="15"/>
  <c r="AG32" i="15"/>
  <c r="AC39" i="15"/>
  <c r="AG46" i="15"/>
  <c r="K53" i="15"/>
  <c r="AC53" i="15"/>
  <c r="AG60" i="15"/>
  <c r="AC67" i="15"/>
  <c r="AG74" i="15"/>
  <c r="AC11" i="15"/>
  <c r="AG17" i="15"/>
  <c r="AC26" i="15"/>
  <c r="AE26" i="15" s="1"/>
  <c r="AG27" i="15"/>
  <c r="AG31" i="15"/>
  <c r="AC40" i="15"/>
  <c r="AE40" i="15" s="1"/>
  <c r="AG41" i="15"/>
  <c r="AG45" i="15"/>
  <c r="AC54" i="15"/>
  <c r="AE54" i="15" s="1"/>
  <c r="AG55" i="15"/>
  <c r="AG59" i="15"/>
  <c r="AC63" i="15"/>
  <c r="AC68" i="15"/>
  <c r="AE68" i="15" s="1"/>
  <c r="AG69" i="15"/>
  <c r="AG73" i="15"/>
  <c r="AG78" i="15"/>
  <c r="AC15" i="15"/>
  <c r="AE15" i="15" s="1"/>
  <c r="AG16" i="15"/>
  <c r="AG21" i="15"/>
  <c r="AC24" i="15"/>
  <c r="AE24" i="15" s="1"/>
  <c r="AG26" i="15"/>
  <c r="AG35" i="15"/>
  <c r="AG40" i="15"/>
  <c r="AG54" i="15"/>
  <c r="AG68" i="15"/>
  <c r="AG77" i="15"/>
  <c r="AC18" i="15"/>
  <c r="AG39" i="15"/>
  <c r="AG53" i="15"/>
  <c r="AC14" i="15"/>
  <c r="AE14" i="15" s="1"/>
  <c r="AC33" i="15"/>
  <c r="AE33" i="15" s="1"/>
  <c r="AG34" i="15"/>
  <c r="AC70" i="15"/>
  <c r="AE70" i="15" s="1"/>
  <c r="AC75" i="15"/>
  <c r="AE75" i="15" s="1"/>
  <c r="AG76" i="15"/>
  <c r="AF46" i="15" l="1"/>
  <c r="AF32" i="15"/>
  <c r="AF53" i="15"/>
  <c r="AF25" i="15"/>
  <c r="AF60" i="15"/>
  <c r="AE25" i="15"/>
  <c r="AD25" i="15"/>
  <c r="AH25" i="15" s="1"/>
  <c r="AE18" i="15"/>
  <c r="AC19" i="15" s="1"/>
  <c r="AE19" i="15" s="1"/>
  <c r="AC20" i="15" s="1"/>
  <c r="AE20" i="15" s="1"/>
  <c r="AE67" i="15"/>
  <c r="AD67" i="15"/>
  <c r="AD46" i="15"/>
  <c r="AH46" i="15" s="1"/>
  <c r="AF39" i="15"/>
  <c r="AD60" i="15"/>
  <c r="AE63" i="15"/>
  <c r="AF74" i="15"/>
  <c r="AE53" i="15"/>
  <c r="AD53" i="15"/>
  <c r="AH53" i="15" s="1"/>
  <c r="AE11" i="15"/>
  <c r="AC12" i="15" s="1"/>
  <c r="AE12" i="15" s="1"/>
  <c r="AC13" i="15" s="1"/>
  <c r="AE13" i="15" s="1"/>
  <c r="AD11" i="15"/>
  <c r="AE39" i="15"/>
  <c r="AD39" i="15"/>
  <c r="AH39" i="15" s="1"/>
  <c r="AD74" i="15"/>
  <c r="AD32" i="15"/>
  <c r="AH32" i="15" s="1"/>
  <c r="AH60" i="15" l="1"/>
  <c r="AH74" i="15"/>
  <c r="AD18" i="15"/>
  <c r="M32" i="15" l="1"/>
  <c r="N32" i="15" s="1"/>
  <c r="M18" i="15"/>
  <c r="N18" i="15" s="1"/>
  <c r="M67" i="15"/>
  <c r="N67" i="15" s="1"/>
  <c r="M53" i="15"/>
  <c r="N53" i="15" s="1"/>
  <c r="M39" i="15"/>
  <c r="N39" i="15" s="1"/>
  <c r="M74" i="15"/>
  <c r="N74" i="15" s="1"/>
  <c r="M25" i="15"/>
  <c r="N25" i="15" s="1"/>
  <c r="M60" i="15"/>
  <c r="N60" i="15" s="1"/>
  <c r="M11" i="15"/>
  <c r="N11" i="15" s="1"/>
  <c r="M46" i="15"/>
  <c r="N46" i="15" s="1"/>
  <c r="O74" i="15" l="1"/>
  <c r="P74" i="15"/>
  <c r="P39" i="15"/>
  <c r="O39" i="15"/>
  <c r="O32" i="15"/>
  <c r="P32" i="15"/>
  <c r="O53" i="15"/>
  <c r="P53" i="15"/>
  <c r="O60" i="15"/>
  <c r="P60" i="15"/>
  <c r="P25" i="15"/>
  <c r="O25" i="15"/>
  <c r="P67" i="15"/>
  <c r="O67" i="15"/>
  <c r="AG67" i="15" s="1"/>
  <c r="AF67" i="15" s="1"/>
  <c r="AH67" i="15" s="1"/>
  <c r="P11" i="15"/>
  <c r="O11" i="15"/>
  <c r="AG11" i="15" s="1"/>
  <c r="O46" i="15"/>
  <c r="P46" i="15"/>
  <c r="P18" i="15"/>
  <c r="O18" i="15"/>
  <c r="AG18" i="15" s="1"/>
  <c r="AG19" i="15" l="1"/>
  <c r="AG20" i="15" s="1"/>
  <c r="AG12" i="15"/>
  <c r="AG13" i="15" s="1"/>
  <c r="AF11" i="15" l="1"/>
  <c r="AH11" i="15" s="1"/>
  <c r="AF18" i="15"/>
  <c r="AH18" i="15" s="1"/>
  <c r="Y80" i="14" l="1"/>
  <c r="V80" i="14"/>
  <c r="U80" i="14"/>
  <c r="Y79" i="14"/>
  <c r="V79" i="14"/>
  <c r="AC80" i="14" s="1"/>
  <c r="AE80" i="14" s="1"/>
  <c r="U79" i="14"/>
  <c r="Y78" i="14"/>
  <c r="V78" i="14"/>
  <c r="AC79" i="14" s="1"/>
  <c r="AE79" i="14" s="1"/>
  <c r="U78" i="14"/>
  <c r="Y77" i="14"/>
  <c r="V77" i="14"/>
  <c r="U77" i="14"/>
  <c r="Y76" i="14"/>
  <c r="V76" i="14"/>
  <c r="U76" i="14"/>
  <c r="Y75" i="14"/>
  <c r="V75" i="14"/>
  <c r="U75" i="14"/>
  <c r="Y74" i="14"/>
  <c r="V74" i="14"/>
  <c r="AG80" i="14" s="1"/>
  <c r="U74" i="14"/>
  <c r="K74" i="14"/>
  <c r="J74" i="14"/>
  <c r="G74" i="14"/>
  <c r="Y73" i="14"/>
  <c r="V73" i="14"/>
  <c r="U73" i="14"/>
  <c r="Y72" i="14"/>
  <c r="V72" i="14"/>
  <c r="U72" i="14"/>
  <c r="Y71" i="14"/>
  <c r="V71" i="14"/>
  <c r="AC72" i="14" s="1"/>
  <c r="AE72" i="14" s="1"/>
  <c r="U71" i="14"/>
  <c r="Y70" i="14"/>
  <c r="V70" i="14"/>
  <c r="AG72" i="14" s="1"/>
  <c r="U70" i="14"/>
  <c r="Y69" i="14"/>
  <c r="V69" i="14"/>
  <c r="U69" i="14"/>
  <c r="Y68" i="14"/>
  <c r="V68" i="14"/>
  <c r="U68" i="14"/>
  <c r="Y67" i="14"/>
  <c r="V67" i="14"/>
  <c r="U67" i="14"/>
  <c r="J67" i="14"/>
  <c r="K67" i="14" s="1"/>
  <c r="G67" i="14"/>
  <c r="Y66" i="14"/>
  <c r="V66" i="14"/>
  <c r="U66" i="14"/>
  <c r="Y65" i="14"/>
  <c r="V65" i="14"/>
  <c r="AC66" i="14" s="1"/>
  <c r="AE66" i="14" s="1"/>
  <c r="U65" i="14"/>
  <c r="Y64" i="14"/>
  <c r="V64" i="14"/>
  <c r="U64" i="14"/>
  <c r="Y63" i="14"/>
  <c r="V63" i="14"/>
  <c r="AC64" i="14" s="1"/>
  <c r="AE64" i="14" s="1"/>
  <c r="U63" i="14"/>
  <c r="Y62" i="14"/>
  <c r="V62" i="14"/>
  <c r="U62" i="14"/>
  <c r="Y61" i="14"/>
  <c r="V61" i="14"/>
  <c r="AC62" i="14" s="1"/>
  <c r="AE62" i="14" s="1"/>
  <c r="U61" i="14"/>
  <c r="AC60" i="14"/>
  <c r="AE60" i="14" s="1"/>
  <c r="Y60" i="14"/>
  <c r="V60" i="14"/>
  <c r="U60" i="14"/>
  <c r="J60" i="14"/>
  <c r="K60" i="14" s="1"/>
  <c r="G60" i="14"/>
  <c r="Y59" i="14"/>
  <c r="V59" i="14"/>
  <c r="U59" i="14"/>
  <c r="Y58" i="14"/>
  <c r="V58" i="14"/>
  <c r="AC59" i="14" s="1"/>
  <c r="AE59" i="14" s="1"/>
  <c r="U58" i="14"/>
  <c r="Y57" i="14"/>
  <c r="V57" i="14"/>
  <c r="U57" i="14"/>
  <c r="Y56" i="14"/>
  <c r="V56" i="14"/>
  <c r="AC57" i="14" s="1"/>
  <c r="AE57" i="14" s="1"/>
  <c r="U56" i="14"/>
  <c r="Y55" i="14"/>
  <c r="V55" i="14"/>
  <c r="U55" i="14"/>
  <c r="Y54" i="14"/>
  <c r="V54" i="14"/>
  <c r="AC55" i="14" s="1"/>
  <c r="AE55" i="14" s="1"/>
  <c r="U54" i="14"/>
  <c r="Y53" i="14"/>
  <c r="V53" i="14"/>
  <c r="AG53" i="14" s="1"/>
  <c r="U53" i="14"/>
  <c r="J53" i="14"/>
  <c r="K53" i="14" s="1"/>
  <c r="G53" i="14"/>
  <c r="Y52" i="14"/>
  <c r="V52" i="14"/>
  <c r="AG57" i="14" s="1"/>
  <c r="U52" i="14"/>
  <c r="Y51" i="14"/>
  <c r="V51" i="14"/>
  <c r="AC52" i="14" s="1"/>
  <c r="AE52" i="14" s="1"/>
  <c r="U51" i="14"/>
  <c r="Y50" i="14"/>
  <c r="V50" i="14"/>
  <c r="U50" i="14"/>
  <c r="Y49" i="14"/>
  <c r="V49" i="14"/>
  <c r="AC50" i="14" s="1"/>
  <c r="AE50" i="14" s="1"/>
  <c r="U49" i="14"/>
  <c r="Y48" i="14"/>
  <c r="V48" i="14"/>
  <c r="U48" i="14"/>
  <c r="Y47" i="14"/>
  <c r="V47" i="14"/>
  <c r="AC48" i="14" s="1"/>
  <c r="AE48" i="14" s="1"/>
  <c r="U47" i="14"/>
  <c r="Y46" i="14"/>
  <c r="V46" i="14"/>
  <c r="AG52" i="14" s="1"/>
  <c r="U46" i="14"/>
  <c r="K46" i="14"/>
  <c r="J46" i="14"/>
  <c r="G46" i="14"/>
  <c r="Y45" i="14"/>
  <c r="V45" i="14"/>
  <c r="U45" i="14"/>
  <c r="Y44" i="14"/>
  <c r="V44" i="14"/>
  <c r="U44" i="14"/>
  <c r="Y43" i="14"/>
  <c r="V43" i="14"/>
  <c r="AC44" i="14" s="1"/>
  <c r="AE44" i="14" s="1"/>
  <c r="U43" i="14"/>
  <c r="Y42" i="14"/>
  <c r="V42" i="14"/>
  <c r="U42" i="14"/>
  <c r="Y41" i="14"/>
  <c r="V41" i="14"/>
  <c r="AC42" i="14" s="1"/>
  <c r="AE42" i="14" s="1"/>
  <c r="U41" i="14"/>
  <c r="Y40" i="14"/>
  <c r="V40" i="14"/>
  <c r="AC41" i="14" s="1"/>
  <c r="AE41" i="14" s="1"/>
  <c r="U40" i="14"/>
  <c r="Y39" i="14"/>
  <c r="V39" i="14"/>
  <c r="AG39" i="14" s="1"/>
  <c r="U39" i="14"/>
  <c r="J39" i="14"/>
  <c r="K39" i="14" s="1"/>
  <c r="G39" i="14"/>
  <c r="Y38" i="14"/>
  <c r="V38" i="14"/>
  <c r="U38" i="14"/>
  <c r="Y37" i="14"/>
  <c r="V37" i="14"/>
  <c r="AC38" i="14" s="1"/>
  <c r="AE38" i="14" s="1"/>
  <c r="U37" i="14"/>
  <c r="Y36" i="14"/>
  <c r="V36" i="14"/>
  <c r="AC37" i="14" s="1"/>
  <c r="AE37" i="14" s="1"/>
  <c r="U36" i="14"/>
  <c r="Y35" i="14"/>
  <c r="V35" i="14"/>
  <c r="AC36" i="14" s="1"/>
  <c r="AE36" i="14" s="1"/>
  <c r="U35" i="14"/>
  <c r="Y34" i="14"/>
  <c r="V34" i="14"/>
  <c r="U34" i="14"/>
  <c r="Y33" i="14"/>
  <c r="V33" i="14"/>
  <c r="AC34" i="14" s="1"/>
  <c r="AE34" i="14" s="1"/>
  <c r="U33" i="14"/>
  <c r="AC32" i="14"/>
  <c r="Y32" i="14"/>
  <c r="V32" i="14"/>
  <c r="U32" i="14"/>
  <c r="J32" i="14"/>
  <c r="K32" i="14" s="1"/>
  <c r="G32" i="14"/>
  <c r="Y31" i="14"/>
  <c r="V31" i="14"/>
  <c r="AG37" i="14" s="1"/>
  <c r="U31" i="14"/>
  <c r="Y30" i="14"/>
  <c r="V30" i="14"/>
  <c r="U30" i="14"/>
  <c r="Y29" i="14"/>
  <c r="V29" i="14"/>
  <c r="AC30" i="14" s="1"/>
  <c r="AE30" i="14" s="1"/>
  <c r="U29" i="14"/>
  <c r="Y28" i="14"/>
  <c r="V28" i="14"/>
  <c r="U28" i="14"/>
  <c r="Y27" i="14"/>
  <c r="V27" i="14"/>
  <c r="AC28" i="14" s="1"/>
  <c r="AE28" i="14" s="1"/>
  <c r="U27" i="14"/>
  <c r="Y26" i="14"/>
  <c r="V26" i="14"/>
  <c r="U26" i="14"/>
  <c r="AG25" i="14"/>
  <c r="Y25" i="14"/>
  <c r="V25" i="14"/>
  <c r="AG26" i="14" s="1"/>
  <c r="U25" i="14"/>
  <c r="J25" i="14"/>
  <c r="K25" i="14" s="1"/>
  <c r="G25" i="14"/>
  <c r="Y24" i="14"/>
  <c r="V24" i="14"/>
  <c r="U24" i="14"/>
  <c r="Y23" i="14"/>
  <c r="V23" i="14"/>
  <c r="U23" i="14"/>
  <c r="Y22" i="14"/>
  <c r="V22" i="14"/>
  <c r="U22" i="14"/>
  <c r="Y21" i="14"/>
  <c r="V21" i="14"/>
  <c r="AC22" i="14" s="1"/>
  <c r="AE22" i="14" s="1"/>
  <c r="U21" i="14"/>
  <c r="Y20" i="14"/>
  <c r="V20" i="14"/>
  <c r="AC21" i="14" s="1"/>
  <c r="AE21" i="14" s="1"/>
  <c r="U20" i="14"/>
  <c r="Y19" i="14"/>
  <c r="V19" i="14"/>
  <c r="AC20" i="14" s="1"/>
  <c r="AE20" i="14" s="1"/>
  <c r="U19" i="14"/>
  <c r="Y18" i="14"/>
  <c r="V18" i="14"/>
  <c r="U18" i="14"/>
  <c r="K18" i="14"/>
  <c r="J18" i="14"/>
  <c r="G18" i="14"/>
  <c r="Y17" i="14"/>
  <c r="V17" i="14"/>
  <c r="U17" i="14"/>
  <c r="Y16" i="14"/>
  <c r="V16" i="14"/>
  <c r="U16" i="14"/>
  <c r="Y15" i="14"/>
  <c r="V15" i="14"/>
  <c r="U15" i="14"/>
  <c r="Y14" i="14"/>
  <c r="V14" i="14"/>
  <c r="U14" i="14"/>
  <c r="Y13" i="14"/>
  <c r="V13" i="14"/>
  <c r="AC16" i="14" s="1"/>
  <c r="AE16" i="14" s="1"/>
  <c r="U13" i="14"/>
  <c r="Y12" i="14"/>
  <c r="V12" i="14"/>
  <c r="U12" i="14"/>
  <c r="Y11" i="14"/>
  <c r="V11" i="14"/>
  <c r="U11" i="14"/>
  <c r="K11" i="14"/>
  <c r="J11" i="14"/>
  <c r="G11" i="14"/>
  <c r="AG15" i="14" l="1"/>
  <c r="AG71" i="14"/>
  <c r="AC23" i="14"/>
  <c r="AE23" i="14" s="1"/>
  <c r="AC27" i="14"/>
  <c r="AE27" i="14" s="1"/>
  <c r="AG43" i="14"/>
  <c r="AC43" i="14"/>
  <c r="AE43" i="14" s="1"/>
  <c r="AG66" i="14"/>
  <c r="AG64" i="14"/>
  <c r="AC73" i="14"/>
  <c r="AE73" i="14" s="1"/>
  <c r="AG51" i="14"/>
  <c r="AC46" i="14"/>
  <c r="AE46" i="14" s="1"/>
  <c r="AG78" i="14"/>
  <c r="AG24" i="14"/>
  <c r="AC74" i="14"/>
  <c r="AE74" i="14" s="1"/>
  <c r="AC31" i="14"/>
  <c r="AE31" i="14" s="1"/>
  <c r="AC35" i="14"/>
  <c r="AE35" i="14" s="1"/>
  <c r="AC51" i="14"/>
  <c r="AE51" i="14" s="1"/>
  <c r="AC58" i="14"/>
  <c r="AE58" i="14" s="1"/>
  <c r="AC69" i="14"/>
  <c r="AE69" i="14" s="1"/>
  <c r="AC78" i="14"/>
  <c r="AE78" i="14" s="1"/>
  <c r="AG29" i="14"/>
  <c r="AG23" i="14"/>
  <c r="AG38" i="14"/>
  <c r="AC18" i="14"/>
  <c r="AG30" i="14"/>
  <c r="AC29" i="14"/>
  <c r="AE29" i="14" s="1"/>
  <c r="AG40" i="14"/>
  <c r="AC45" i="14"/>
  <c r="AE45" i="14" s="1"/>
  <c r="AG50" i="14"/>
  <c r="AC56" i="14"/>
  <c r="AE56" i="14" s="1"/>
  <c r="AC65" i="14"/>
  <c r="AE65" i="14" s="1"/>
  <c r="AC76" i="14"/>
  <c r="AE76" i="14" s="1"/>
  <c r="AE32" i="14"/>
  <c r="AG14" i="14"/>
  <c r="AC17" i="14"/>
  <c r="AE17" i="14" s="1"/>
  <c r="AG19" i="14"/>
  <c r="AG28" i="14"/>
  <c r="AG33" i="14"/>
  <c r="AG42" i="14"/>
  <c r="AG47" i="14"/>
  <c r="AG56" i="14"/>
  <c r="AG61" i="14"/>
  <c r="AG65" i="14"/>
  <c r="AG70" i="14"/>
  <c r="AG75" i="14"/>
  <c r="AG79" i="14"/>
  <c r="AE18" i="14"/>
  <c r="AC11" i="14"/>
  <c r="AG18" i="14"/>
  <c r="AC25" i="14"/>
  <c r="AG32" i="14"/>
  <c r="AC39" i="14"/>
  <c r="AG46" i="14"/>
  <c r="AC53" i="14"/>
  <c r="AG60" i="14"/>
  <c r="AC67" i="14"/>
  <c r="AG74" i="14"/>
  <c r="AG17" i="14"/>
  <c r="AG22" i="14"/>
  <c r="AC26" i="14"/>
  <c r="AE26" i="14" s="1"/>
  <c r="AG27" i="14"/>
  <c r="AG31" i="14"/>
  <c r="AF25" i="14" s="1"/>
  <c r="AG36" i="14"/>
  <c r="AC40" i="14"/>
  <c r="AE40" i="14" s="1"/>
  <c r="AG41" i="14"/>
  <c r="AG45" i="14"/>
  <c r="AC49" i="14"/>
  <c r="AE49" i="14" s="1"/>
  <c r="AC54" i="14"/>
  <c r="AE54" i="14" s="1"/>
  <c r="AG55" i="14"/>
  <c r="AG59" i="14"/>
  <c r="AC63" i="14"/>
  <c r="AE63" i="14" s="1"/>
  <c r="AC68" i="14"/>
  <c r="AE68" i="14" s="1"/>
  <c r="AG69" i="14"/>
  <c r="AG73" i="14"/>
  <c r="AC77" i="14"/>
  <c r="AE77" i="14" s="1"/>
  <c r="AC15" i="14"/>
  <c r="AE15" i="14" s="1"/>
  <c r="AG16" i="14"/>
  <c r="AG21" i="14"/>
  <c r="AC24" i="14"/>
  <c r="AE24" i="14" s="1"/>
  <c r="AG35" i="14"/>
  <c r="AG44" i="14"/>
  <c r="AG49" i="14"/>
  <c r="AG54" i="14"/>
  <c r="AG58" i="14"/>
  <c r="AG63" i="14"/>
  <c r="AG68" i="14"/>
  <c r="AC71" i="14"/>
  <c r="AE71" i="14" s="1"/>
  <c r="AG77" i="14"/>
  <c r="AC14" i="14"/>
  <c r="AE14" i="14" s="1"/>
  <c r="AC19" i="14"/>
  <c r="AE19" i="14" s="1"/>
  <c r="AG20" i="14"/>
  <c r="AC33" i="14"/>
  <c r="AE33" i="14" s="1"/>
  <c r="AG34" i="14"/>
  <c r="AC47" i="14"/>
  <c r="AE47" i="14" s="1"/>
  <c r="AG48" i="14"/>
  <c r="AC61" i="14"/>
  <c r="AE61" i="14" s="1"/>
  <c r="AG62" i="14"/>
  <c r="AC70" i="14"/>
  <c r="AE70" i="14" s="1"/>
  <c r="AC75" i="14"/>
  <c r="AE75" i="14" s="1"/>
  <c r="AG76" i="14"/>
  <c r="AF39" i="14" l="1"/>
  <c r="AF53" i="14"/>
  <c r="AF74" i="14"/>
  <c r="AE11" i="14"/>
  <c r="AC12" i="14" s="1"/>
  <c r="AE12" i="14" s="1"/>
  <c r="AC13" i="14" s="1"/>
  <c r="AE13" i="14" s="1"/>
  <c r="AD11" i="14"/>
  <c r="AF60" i="14"/>
  <c r="AE53" i="14"/>
  <c r="AD53" i="14"/>
  <c r="AD74" i="14"/>
  <c r="AD46" i="14"/>
  <c r="AE67" i="14"/>
  <c r="AD67" i="14"/>
  <c r="AF46" i="14"/>
  <c r="AD60" i="14"/>
  <c r="AH60" i="14" s="1"/>
  <c r="AD32" i="14"/>
  <c r="AF18" i="14"/>
  <c r="AE39" i="14"/>
  <c r="AD39" i="14"/>
  <c r="AH39" i="14" s="1"/>
  <c r="AF32" i="14"/>
  <c r="AE25" i="14"/>
  <c r="AD25" i="14"/>
  <c r="AH25" i="14" s="1"/>
  <c r="AD18" i="14"/>
  <c r="AH53" i="14" l="1"/>
  <c r="AH32" i="14"/>
  <c r="AH46" i="14"/>
  <c r="AH74" i="14"/>
  <c r="AH18" i="14"/>
  <c r="M74" i="14" l="1"/>
  <c r="N74" i="14" s="1"/>
  <c r="M25" i="14"/>
  <c r="N25" i="14" s="1"/>
  <c r="M60" i="14"/>
  <c r="N60" i="14" s="1"/>
  <c r="M11" i="14"/>
  <c r="N11" i="14" s="1"/>
  <c r="M46" i="14"/>
  <c r="N46" i="14" s="1"/>
  <c r="M53" i="14"/>
  <c r="N53" i="14" s="1"/>
  <c r="M32" i="14"/>
  <c r="N32" i="14" s="1"/>
  <c r="M18" i="14"/>
  <c r="N18" i="14" s="1"/>
  <c r="M39" i="14"/>
  <c r="N39" i="14" s="1"/>
  <c r="M67" i="14"/>
  <c r="N67" i="14" s="1"/>
  <c r="O18" i="14" l="1"/>
  <c r="P18" i="14"/>
  <c r="O32" i="14"/>
  <c r="P32" i="14"/>
  <c r="P53" i="14"/>
  <c r="O53" i="14"/>
  <c r="P39" i="14"/>
  <c r="O39" i="14"/>
  <c r="O46" i="14"/>
  <c r="P46" i="14"/>
  <c r="O11" i="14"/>
  <c r="AG11" i="14" s="1"/>
  <c r="P11" i="14"/>
  <c r="O74" i="14"/>
  <c r="P74" i="14"/>
  <c r="O60" i="14"/>
  <c r="P60" i="14"/>
  <c r="P67" i="14"/>
  <c r="O67" i="14"/>
  <c r="AG67" i="14" s="1"/>
  <c r="AF67" i="14" s="1"/>
  <c r="AH67" i="14" s="1"/>
  <c r="P25" i="14"/>
  <c r="O25" i="14"/>
  <c r="AG12" i="14" l="1"/>
  <c r="AG13" i="14" s="1"/>
  <c r="AF11" i="14" l="1"/>
  <c r="AH11" i="14" s="1"/>
  <c r="Y80" i="13" l="1"/>
  <c r="V80" i="13"/>
  <c r="U80" i="13"/>
  <c r="Y79" i="13"/>
  <c r="V79" i="13"/>
  <c r="AC80" i="13" s="1"/>
  <c r="AE80" i="13" s="1"/>
  <c r="U79" i="13"/>
  <c r="Y78" i="13"/>
  <c r="V78" i="13"/>
  <c r="AC79" i="13" s="1"/>
  <c r="AE79" i="13" s="1"/>
  <c r="U78" i="13"/>
  <c r="Y77" i="13"/>
  <c r="V77" i="13"/>
  <c r="U77" i="13"/>
  <c r="Y76" i="13"/>
  <c r="V76" i="13"/>
  <c r="U76" i="13"/>
  <c r="Y75" i="13"/>
  <c r="V75" i="13"/>
  <c r="AC76" i="13" s="1"/>
  <c r="AE76" i="13" s="1"/>
  <c r="U75" i="13"/>
  <c r="AG74" i="13"/>
  <c r="AC74" i="13"/>
  <c r="Y74" i="13"/>
  <c r="V74" i="13"/>
  <c r="U74" i="13"/>
  <c r="K74" i="13"/>
  <c r="J74" i="13"/>
  <c r="G74" i="13"/>
  <c r="Y73" i="13"/>
  <c r="V73" i="13"/>
  <c r="U73" i="13"/>
  <c r="Y72" i="13"/>
  <c r="V72" i="13"/>
  <c r="U72" i="13"/>
  <c r="Y71" i="13"/>
  <c r="V71" i="13"/>
  <c r="AC72" i="13" s="1"/>
  <c r="AE72" i="13" s="1"/>
  <c r="U71" i="13"/>
  <c r="Y70" i="13"/>
  <c r="V70" i="13"/>
  <c r="U70" i="13"/>
  <c r="Y69" i="13"/>
  <c r="V69" i="13"/>
  <c r="AG71" i="13" s="1"/>
  <c r="U69" i="13"/>
  <c r="Y68" i="13"/>
  <c r="V68" i="13"/>
  <c r="U68" i="13"/>
  <c r="Y67" i="13"/>
  <c r="V67" i="13"/>
  <c r="U67" i="13"/>
  <c r="K67" i="13"/>
  <c r="AC67" i="13" s="1"/>
  <c r="J67" i="13"/>
  <c r="G67" i="13"/>
  <c r="Y66" i="13"/>
  <c r="V66" i="13"/>
  <c r="U66" i="13"/>
  <c r="Y65" i="13"/>
  <c r="V65" i="13"/>
  <c r="U65" i="13"/>
  <c r="Y64" i="13"/>
  <c r="V64" i="13"/>
  <c r="AC65" i="13" s="1"/>
  <c r="AE65" i="13" s="1"/>
  <c r="U64" i="13"/>
  <c r="Y63" i="13"/>
  <c r="V63" i="13"/>
  <c r="AC64" i="13" s="1"/>
  <c r="AE64" i="13" s="1"/>
  <c r="U63" i="13"/>
  <c r="Y62" i="13"/>
  <c r="V62" i="13"/>
  <c r="AG64" i="13" s="1"/>
  <c r="U62" i="13"/>
  <c r="Y61" i="13"/>
  <c r="V61" i="13"/>
  <c r="U61" i="13"/>
  <c r="AG60" i="13"/>
  <c r="Y60" i="13"/>
  <c r="V60" i="13"/>
  <c r="U60" i="13"/>
  <c r="K60" i="13"/>
  <c r="J60" i="13"/>
  <c r="G60" i="13"/>
  <c r="Y59" i="13"/>
  <c r="V59" i="13"/>
  <c r="U59" i="13"/>
  <c r="Y58" i="13"/>
  <c r="V58" i="13"/>
  <c r="AC59" i="13" s="1"/>
  <c r="AE59" i="13" s="1"/>
  <c r="U58" i="13"/>
  <c r="Y57" i="13"/>
  <c r="V57" i="13"/>
  <c r="U57" i="13"/>
  <c r="Y56" i="13"/>
  <c r="V56" i="13"/>
  <c r="U56" i="13"/>
  <c r="Y55" i="13"/>
  <c r="V55" i="13"/>
  <c r="AC56" i="13" s="1"/>
  <c r="AE56" i="13" s="1"/>
  <c r="U55" i="13"/>
  <c r="Y54" i="13"/>
  <c r="V54" i="13"/>
  <c r="AC55" i="13" s="1"/>
  <c r="AE55" i="13" s="1"/>
  <c r="U54" i="13"/>
  <c r="Y53" i="13"/>
  <c r="V53" i="13"/>
  <c r="AG53" i="13" s="1"/>
  <c r="U53" i="13"/>
  <c r="J53" i="13"/>
  <c r="K53" i="13" s="1"/>
  <c r="G53" i="13"/>
  <c r="Y52" i="13"/>
  <c r="V52" i="13"/>
  <c r="U52" i="13"/>
  <c r="Y51" i="13"/>
  <c r="V51" i="13"/>
  <c r="AC52" i="13" s="1"/>
  <c r="AE52" i="13" s="1"/>
  <c r="U51" i="13"/>
  <c r="Y50" i="13"/>
  <c r="V50" i="13"/>
  <c r="AC51" i="13" s="1"/>
  <c r="AE51" i="13" s="1"/>
  <c r="U50" i="13"/>
  <c r="Y49" i="13"/>
  <c r="V49" i="13"/>
  <c r="U49" i="13"/>
  <c r="Y48" i="13"/>
  <c r="V48" i="13"/>
  <c r="AC49" i="13" s="1"/>
  <c r="AE49" i="13" s="1"/>
  <c r="U48" i="13"/>
  <c r="Y47" i="13"/>
  <c r="V47" i="13"/>
  <c r="AC48" i="13" s="1"/>
  <c r="AE48" i="13" s="1"/>
  <c r="U47" i="13"/>
  <c r="Y46" i="13"/>
  <c r="V46" i="13"/>
  <c r="AG52" i="13" s="1"/>
  <c r="U46" i="13"/>
  <c r="J46" i="13"/>
  <c r="K46" i="13" s="1"/>
  <c r="G46" i="13"/>
  <c r="Y45" i="13"/>
  <c r="V45" i="13"/>
  <c r="U45" i="13"/>
  <c r="Y44" i="13"/>
  <c r="V44" i="13"/>
  <c r="AC45" i="13" s="1"/>
  <c r="AE45" i="13" s="1"/>
  <c r="U44" i="13"/>
  <c r="Y43" i="13"/>
  <c r="V43" i="13"/>
  <c r="AC44" i="13" s="1"/>
  <c r="AE44" i="13" s="1"/>
  <c r="U43" i="13"/>
  <c r="Y42" i="13"/>
  <c r="V42" i="13"/>
  <c r="AC43" i="13" s="1"/>
  <c r="AE43" i="13" s="1"/>
  <c r="U42" i="13"/>
  <c r="Y41" i="13"/>
  <c r="V41" i="13"/>
  <c r="U41" i="13"/>
  <c r="Y40" i="13"/>
  <c r="V40" i="13"/>
  <c r="U40" i="13"/>
  <c r="AC39" i="13"/>
  <c r="AE39" i="13" s="1"/>
  <c r="Y39" i="13"/>
  <c r="V39" i="13"/>
  <c r="AG39" i="13" s="1"/>
  <c r="U39" i="13"/>
  <c r="J39" i="13"/>
  <c r="K39" i="13" s="1"/>
  <c r="G39" i="13"/>
  <c r="Y38" i="13"/>
  <c r="V38" i="13"/>
  <c r="AG43" i="13" s="1"/>
  <c r="U38" i="13"/>
  <c r="Y37" i="13"/>
  <c r="V37" i="13"/>
  <c r="U37" i="13"/>
  <c r="Y36" i="13"/>
  <c r="V36" i="13"/>
  <c r="U36" i="13"/>
  <c r="Y35" i="13"/>
  <c r="V35" i="13"/>
  <c r="AC36" i="13" s="1"/>
  <c r="AE36" i="13" s="1"/>
  <c r="U35" i="13"/>
  <c r="Y34" i="13"/>
  <c r="V34" i="13"/>
  <c r="U34" i="13"/>
  <c r="Y33" i="13"/>
  <c r="V33" i="13"/>
  <c r="U33" i="13"/>
  <c r="AG32" i="13"/>
  <c r="Y32" i="13"/>
  <c r="V32" i="13"/>
  <c r="U32" i="13"/>
  <c r="K32" i="13"/>
  <c r="J32" i="13"/>
  <c r="G32" i="13"/>
  <c r="Y31" i="13"/>
  <c r="V31" i="13"/>
  <c r="AG37" i="13" s="1"/>
  <c r="U31" i="13"/>
  <c r="Y30" i="13"/>
  <c r="V30" i="13"/>
  <c r="U30" i="13"/>
  <c r="Y29" i="13"/>
  <c r="V29" i="13"/>
  <c r="U29" i="13"/>
  <c r="Y28" i="13"/>
  <c r="V28" i="13"/>
  <c r="AC29" i="13" s="1"/>
  <c r="AE29" i="13" s="1"/>
  <c r="U28" i="13"/>
  <c r="Y27" i="13"/>
  <c r="V27" i="13"/>
  <c r="AC28" i="13" s="1"/>
  <c r="AE28" i="13" s="1"/>
  <c r="U27" i="13"/>
  <c r="Y26" i="13"/>
  <c r="V26" i="13"/>
  <c r="AC27" i="13" s="1"/>
  <c r="AE27" i="13" s="1"/>
  <c r="U26" i="13"/>
  <c r="Y25" i="13"/>
  <c r="V25" i="13"/>
  <c r="AG25" i="13" s="1"/>
  <c r="U25" i="13"/>
  <c r="K25" i="13"/>
  <c r="J25" i="13"/>
  <c r="G25" i="13"/>
  <c r="Y24" i="13"/>
  <c r="V24" i="13"/>
  <c r="U24" i="13"/>
  <c r="Y23" i="13"/>
  <c r="V23" i="13"/>
  <c r="U23" i="13"/>
  <c r="Y22" i="13"/>
  <c r="V22" i="13"/>
  <c r="AC23" i="13" s="1"/>
  <c r="AE23" i="13" s="1"/>
  <c r="U22" i="13"/>
  <c r="Y21" i="13"/>
  <c r="V21" i="13"/>
  <c r="U21" i="13"/>
  <c r="Y20" i="13"/>
  <c r="V20" i="13"/>
  <c r="U20" i="13"/>
  <c r="Y19" i="13"/>
  <c r="V19" i="13"/>
  <c r="AC20" i="13" s="1"/>
  <c r="AE20" i="13" s="1"/>
  <c r="U19" i="13"/>
  <c r="Y18" i="13"/>
  <c r="V18" i="13"/>
  <c r="U18" i="13"/>
  <c r="J18" i="13"/>
  <c r="K18" i="13" s="1"/>
  <c r="G18" i="13"/>
  <c r="Y17" i="13"/>
  <c r="V17" i="13"/>
  <c r="U17" i="13"/>
  <c r="Y16" i="13"/>
  <c r="V16" i="13"/>
  <c r="U16" i="13"/>
  <c r="Y15" i="13"/>
  <c r="V15" i="13"/>
  <c r="AC16" i="13" s="1"/>
  <c r="AE16" i="13" s="1"/>
  <c r="U15" i="13"/>
  <c r="Y14" i="13"/>
  <c r="V14" i="13"/>
  <c r="U14" i="13"/>
  <c r="Y13" i="13"/>
  <c r="V13" i="13"/>
  <c r="U13" i="13"/>
  <c r="Y12" i="13"/>
  <c r="V12" i="13"/>
  <c r="U12" i="13"/>
  <c r="Y11" i="13"/>
  <c r="V11" i="13"/>
  <c r="U11" i="13"/>
  <c r="K11" i="13"/>
  <c r="J11" i="13"/>
  <c r="G11" i="13"/>
  <c r="AC17" i="13" l="1"/>
  <c r="AE17" i="13" s="1"/>
  <c r="AC30" i="13"/>
  <c r="AE30" i="13" s="1"/>
  <c r="AC34" i="13"/>
  <c r="AE34" i="13" s="1"/>
  <c r="AG51" i="13"/>
  <c r="AG46" i="13"/>
  <c r="AC50" i="13"/>
  <c r="AE50" i="13" s="1"/>
  <c r="AG66" i="13"/>
  <c r="AC66" i="13"/>
  <c r="AE66" i="13" s="1"/>
  <c r="AC73" i="13"/>
  <c r="AE73" i="13" s="1"/>
  <c r="AC21" i="13"/>
  <c r="AE21" i="13" s="1"/>
  <c r="AC37" i="13"/>
  <c r="AE37" i="13" s="1"/>
  <c r="AC41" i="13"/>
  <c r="AE41" i="13" s="1"/>
  <c r="AG57" i="13"/>
  <c r="AC53" i="13"/>
  <c r="AE53" i="13" s="1"/>
  <c r="AC57" i="13"/>
  <c r="AE57" i="13" s="1"/>
  <c r="AG68" i="13"/>
  <c r="AG80" i="13"/>
  <c r="AG78" i="13"/>
  <c r="AG24" i="13"/>
  <c r="AG72" i="13"/>
  <c r="AC35" i="13"/>
  <c r="AE35" i="13" s="1"/>
  <c r="AG29" i="13"/>
  <c r="AG23" i="13"/>
  <c r="AC22" i="13"/>
  <c r="AE22" i="13" s="1"/>
  <c r="AC42" i="13"/>
  <c r="AE42" i="13" s="1"/>
  <c r="AC58" i="13"/>
  <c r="AE58" i="13" s="1"/>
  <c r="AC62" i="13"/>
  <c r="AE62" i="13" s="1"/>
  <c r="AC69" i="13"/>
  <c r="AE69" i="13" s="1"/>
  <c r="AC78" i="13"/>
  <c r="AE78" i="13" s="1"/>
  <c r="AC31" i="13"/>
  <c r="AE31" i="13" s="1"/>
  <c r="AG18" i="13"/>
  <c r="AG38" i="13"/>
  <c r="AC38" i="13"/>
  <c r="AE38" i="13" s="1"/>
  <c r="AG30" i="13"/>
  <c r="AC25" i="13"/>
  <c r="AE25" i="13" s="1"/>
  <c r="AE67" i="13"/>
  <c r="AE74" i="13"/>
  <c r="AG19" i="13"/>
  <c r="AG28" i="13"/>
  <c r="AG33" i="13"/>
  <c r="AG42" i="13"/>
  <c r="AG47" i="13"/>
  <c r="AG56" i="13"/>
  <c r="AG61" i="13"/>
  <c r="AG65" i="13"/>
  <c r="AG70" i="13"/>
  <c r="AG75" i="13"/>
  <c r="AG79" i="13"/>
  <c r="AG17" i="13"/>
  <c r="AG22" i="13"/>
  <c r="AC26" i="13"/>
  <c r="AE26" i="13" s="1"/>
  <c r="AG27" i="13"/>
  <c r="AG31" i="13"/>
  <c r="AG36" i="13"/>
  <c r="AD39" i="13"/>
  <c r="AC40" i="13"/>
  <c r="AE40" i="13" s="1"/>
  <c r="AG41" i="13"/>
  <c r="AG45" i="13"/>
  <c r="AG50" i="13"/>
  <c r="AC54" i="13"/>
  <c r="AE54" i="13" s="1"/>
  <c r="AG55" i="13"/>
  <c r="AG59" i="13"/>
  <c r="AC63" i="13"/>
  <c r="AE63" i="13" s="1"/>
  <c r="AC68" i="13"/>
  <c r="AE68" i="13" s="1"/>
  <c r="AG69" i="13"/>
  <c r="AG73" i="13"/>
  <c r="AC77" i="13"/>
  <c r="AE77" i="13" s="1"/>
  <c r="AC11" i="13"/>
  <c r="AG16" i="13"/>
  <c r="AG21" i="13"/>
  <c r="AC24" i="13"/>
  <c r="AE24" i="13" s="1"/>
  <c r="AG26" i="13"/>
  <c r="AG35" i="13"/>
  <c r="AG40" i="13"/>
  <c r="AG44" i="13"/>
  <c r="AG49" i="13"/>
  <c r="AG54" i="13"/>
  <c r="AG58" i="13"/>
  <c r="AG63" i="13"/>
  <c r="AF60" i="13" s="1"/>
  <c r="AC71" i="13"/>
  <c r="AE71" i="13" s="1"/>
  <c r="AG77" i="13"/>
  <c r="AC18" i="13"/>
  <c r="AC32" i="13"/>
  <c r="AC46" i="13"/>
  <c r="AC60" i="13"/>
  <c r="AC19" i="13"/>
  <c r="AE19" i="13" s="1"/>
  <c r="AG20" i="13"/>
  <c r="AC33" i="13"/>
  <c r="AE33" i="13" s="1"/>
  <c r="AG34" i="13"/>
  <c r="AC47" i="13"/>
  <c r="AE47" i="13" s="1"/>
  <c r="AG48" i="13"/>
  <c r="AC61" i="13"/>
  <c r="AE61" i="13" s="1"/>
  <c r="AG62" i="13"/>
  <c r="AC70" i="13"/>
  <c r="AE70" i="13" s="1"/>
  <c r="AC75" i="13"/>
  <c r="AE75" i="13" s="1"/>
  <c r="AG76" i="13"/>
  <c r="AF53" i="13" l="1"/>
  <c r="AF32" i="13"/>
  <c r="AF18" i="13"/>
  <c r="AF25" i="13"/>
  <c r="AF46" i="13"/>
  <c r="AD67" i="13"/>
  <c r="AF39" i="13"/>
  <c r="AH39" i="13" s="1"/>
  <c r="AF74" i="13"/>
  <c r="AD32" i="13"/>
  <c r="AH32" i="13" s="1"/>
  <c r="AE32" i="13"/>
  <c r="AE11" i="13"/>
  <c r="AC12" i="13" s="1"/>
  <c r="AE12" i="13" s="1"/>
  <c r="AC13" i="13" s="1"/>
  <c r="AE13" i="13" s="1"/>
  <c r="AC14" i="13" s="1"/>
  <c r="AE14" i="13" s="1"/>
  <c r="AC15" i="13" s="1"/>
  <c r="AE15" i="13" s="1"/>
  <c r="AD74" i="13"/>
  <c r="AD25" i="13"/>
  <c r="AH25" i="13" s="1"/>
  <c r="AD60" i="13"/>
  <c r="AH60" i="13" s="1"/>
  <c r="AE60" i="13"/>
  <c r="AD46" i="13"/>
  <c r="AH46" i="13" s="1"/>
  <c r="AE46" i="13"/>
  <c r="AD18" i="13"/>
  <c r="AE18" i="13"/>
  <c r="AD53" i="13"/>
  <c r="AH53" i="13" s="1"/>
  <c r="AH18" i="13" l="1"/>
  <c r="AH74" i="13"/>
  <c r="AD11" i="13"/>
  <c r="M60" i="13" l="1"/>
  <c r="N60" i="13" s="1"/>
  <c r="M25" i="13"/>
  <c r="N25" i="13" s="1"/>
  <c r="M46" i="13"/>
  <c r="N46" i="13" s="1"/>
  <c r="M74" i="13"/>
  <c r="N74" i="13" s="1"/>
  <c r="M32" i="13"/>
  <c r="N32" i="13" s="1"/>
  <c r="M67" i="13"/>
  <c r="N67" i="13" s="1"/>
  <c r="M53" i="13"/>
  <c r="N53" i="13" s="1"/>
  <c r="M39" i="13"/>
  <c r="N39" i="13" s="1"/>
  <c r="M18" i="13"/>
  <c r="N18" i="13" s="1"/>
  <c r="M11" i="13"/>
  <c r="N11" i="13" s="1"/>
  <c r="P39" i="13" l="1"/>
  <c r="O39" i="13"/>
  <c r="P53" i="13"/>
  <c r="O53" i="13"/>
  <c r="P67" i="13"/>
  <c r="O67" i="13"/>
  <c r="AG67" i="13" s="1"/>
  <c r="AF67" i="13" s="1"/>
  <c r="AH67" i="13" s="1"/>
  <c r="P32" i="13"/>
  <c r="O32" i="13"/>
  <c r="P74" i="13"/>
  <c r="O74" i="13"/>
  <c r="P46" i="13"/>
  <c r="O46" i="13"/>
  <c r="P11" i="13"/>
  <c r="O11" i="13"/>
  <c r="AG11" i="13" s="1"/>
  <c r="P25" i="13"/>
  <c r="O25" i="13"/>
  <c r="P18" i="13"/>
  <c r="O18" i="13"/>
  <c r="P60" i="13"/>
  <c r="O60" i="13"/>
  <c r="AG12" i="13" l="1"/>
  <c r="AG13" i="13" s="1"/>
  <c r="AG15" i="13" l="1"/>
  <c r="AG14" i="13"/>
  <c r="AF11" i="13" s="1"/>
  <c r="AH11" i="13" s="1"/>
  <c r="Y80" i="12" l="1"/>
  <c r="V80" i="12"/>
  <c r="U80" i="12"/>
  <c r="Y79" i="12"/>
  <c r="V79" i="12"/>
  <c r="AC80" i="12" s="1"/>
  <c r="AE80" i="12" s="1"/>
  <c r="U79" i="12"/>
  <c r="Y78" i="12"/>
  <c r="V78" i="12"/>
  <c r="AC79" i="12" s="1"/>
  <c r="AE79" i="12" s="1"/>
  <c r="U78" i="12"/>
  <c r="Y77" i="12"/>
  <c r="V77" i="12"/>
  <c r="U77" i="12"/>
  <c r="Y76" i="12"/>
  <c r="V76" i="12"/>
  <c r="AC77" i="12" s="1"/>
  <c r="AE77" i="12" s="1"/>
  <c r="U76" i="12"/>
  <c r="AG75" i="12"/>
  <c r="Y75" i="12"/>
  <c r="V75" i="12"/>
  <c r="U75" i="12"/>
  <c r="Y74" i="12"/>
  <c r="V74" i="12"/>
  <c r="U74" i="12"/>
  <c r="M74" i="12"/>
  <c r="N74" i="12" s="1"/>
  <c r="O74" i="12" s="1"/>
  <c r="J74" i="12"/>
  <c r="G74" i="12"/>
  <c r="Y73" i="12"/>
  <c r="V73" i="12"/>
  <c r="U73" i="12"/>
  <c r="Y72" i="12"/>
  <c r="V72" i="12"/>
  <c r="AC73" i="12" s="1"/>
  <c r="AE73" i="12" s="1"/>
  <c r="U72" i="12"/>
  <c r="Y71" i="12"/>
  <c r="V71" i="12"/>
  <c r="U71" i="12"/>
  <c r="Y70" i="12"/>
  <c r="V70" i="12"/>
  <c r="AC71" i="12" s="1"/>
  <c r="AE71" i="12" s="1"/>
  <c r="U70" i="12"/>
  <c r="Y69" i="12"/>
  <c r="V69" i="12"/>
  <c r="U69" i="12"/>
  <c r="Y68" i="12"/>
  <c r="V68" i="12"/>
  <c r="U68" i="12"/>
  <c r="Y67" i="12"/>
  <c r="V67" i="12"/>
  <c r="U67" i="12"/>
  <c r="M67" i="12"/>
  <c r="N67" i="12" s="1"/>
  <c r="O67" i="12" s="1"/>
  <c r="J67" i="12"/>
  <c r="G67" i="12"/>
  <c r="Y66" i="12"/>
  <c r="V66" i="12"/>
  <c r="U66" i="12"/>
  <c r="Y65" i="12"/>
  <c r="V65" i="12"/>
  <c r="U65" i="12"/>
  <c r="Y64" i="12"/>
  <c r="V64" i="12"/>
  <c r="AC65" i="12" s="1"/>
  <c r="AE65" i="12" s="1"/>
  <c r="U64" i="12"/>
  <c r="Y63" i="12"/>
  <c r="V63" i="12"/>
  <c r="U63" i="12"/>
  <c r="Y62" i="12"/>
  <c r="V62" i="12"/>
  <c r="AC63" i="12" s="1"/>
  <c r="AE63" i="12" s="1"/>
  <c r="U62" i="12"/>
  <c r="Y61" i="12"/>
  <c r="V61" i="12"/>
  <c r="AC62" i="12" s="1"/>
  <c r="AE62" i="12" s="1"/>
  <c r="U61" i="12"/>
  <c r="Y60" i="12"/>
  <c r="V60" i="12"/>
  <c r="U60" i="12"/>
  <c r="M60" i="12"/>
  <c r="N60" i="12" s="1"/>
  <c r="O60" i="12" s="1"/>
  <c r="J60" i="12"/>
  <c r="G60" i="12"/>
  <c r="Y59" i="12"/>
  <c r="V59" i="12"/>
  <c r="U59" i="12"/>
  <c r="Y58" i="12"/>
  <c r="V58" i="12"/>
  <c r="AC59" i="12" s="1"/>
  <c r="AE59" i="12" s="1"/>
  <c r="U58" i="12"/>
  <c r="Y57" i="12"/>
  <c r="V57" i="12"/>
  <c r="U57" i="12"/>
  <c r="Y56" i="12"/>
  <c r="V56" i="12"/>
  <c r="AC57" i="12" s="1"/>
  <c r="AE57" i="12" s="1"/>
  <c r="U56" i="12"/>
  <c r="Y55" i="12"/>
  <c r="V55" i="12"/>
  <c r="AC56" i="12" s="1"/>
  <c r="AE56" i="12" s="1"/>
  <c r="U55" i="12"/>
  <c r="Y54" i="12"/>
  <c r="V54" i="12"/>
  <c r="AC55" i="12" s="1"/>
  <c r="AE55" i="12" s="1"/>
  <c r="U54" i="12"/>
  <c r="Y53" i="12"/>
  <c r="V53" i="12"/>
  <c r="U53" i="12"/>
  <c r="M53" i="12"/>
  <c r="N53" i="12" s="1"/>
  <c r="O53" i="12" s="1"/>
  <c r="J53" i="12"/>
  <c r="G53" i="12"/>
  <c r="Y52" i="12"/>
  <c r="V52" i="12"/>
  <c r="U52" i="12"/>
  <c r="Y51" i="12"/>
  <c r="V51" i="12"/>
  <c r="AC52" i="12" s="1"/>
  <c r="AE52" i="12" s="1"/>
  <c r="U51" i="12"/>
  <c r="Y50" i="12"/>
  <c r="V50" i="12"/>
  <c r="AC51" i="12" s="1"/>
  <c r="AE51" i="12" s="1"/>
  <c r="U50" i="12"/>
  <c r="Y49" i="12"/>
  <c r="V49" i="12"/>
  <c r="U49" i="12"/>
  <c r="Y48" i="12"/>
  <c r="V48" i="12"/>
  <c r="AC49" i="12" s="1"/>
  <c r="AE49" i="12" s="1"/>
  <c r="U48" i="12"/>
  <c r="Y47" i="12"/>
  <c r="V47" i="12"/>
  <c r="U47" i="12"/>
  <c r="Y46" i="12"/>
  <c r="V46" i="12"/>
  <c r="U46" i="12"/>
  <c r="M46" i="12"/>
  <c r="N46" i="12" s="1"/>
  <c r="O46" i="12" s="1"/>
  <c r="K46" i="12"/>
  <c r="J46" i="12"/>
  <c r="G46" i="12"/>
  <c r="Y45" i="12"/>
  <c r="V45" i="12"/>
  <c r="U45" i="12"/>
  <c r="Y44" i="12"/>
  <c r="V44" i="12"/>
  <c r="U44" i="12"/>
  <c r="Y43" i="12"/>
  <c r="V43" i="12"/>
  <c r="AC44" i="12" s="1"/>
  <c r="AE44" i="12" s="1"/>
  <c r="U43" i="12"/>
  <c r="Y42" i="12"/>
  <c r="V42" i="12"/>
  <c r="AC43" i="12" s="1"/>
  <c r="AE43" i="12" s="1"/>
  <c r="U42" i="12"/>
  <c r="Y41" i="12"/>
  <c r="V41" i="12"/>
  <c r="AC42" i="12" s="1"/>
  <c r="AE42" i="12" s="1"/>
  <c r="U41" i="12"/>
  <c r="Y40" i="12"/>
  <c r="V40" i="12"/>
  <c r="U40" i="12"/>
  <c r="Y39" i="12"/>
  <c r="V39" i="12"/>
  <c r="U39" i="12"/>
  <c r="M39" i="12"/>
  <c r="N39" i="12" s="1"/>
  <c r="O39" i="12" s="1"/>
  <c r="J39" i="12"/>
  <c r="G39" i="12"/>
  <c r="Y38" i="12"/>
  <c r="V38" i="12"/>
  <c r="U38" i="12"/>
  <c r="Y37" i="12"/>
  <c r="V37" i="12"/>
  <c r="AC38" i="12" s="1"/>
  <c r="AE38" i="12" s="1"/>
  <c r="U37" i="12"/>
  <c r="Y36" i="12"/>
  <c r="V36" i="12"/>
  <c r="U36" i="12"/>
  <c r="Y35" i="12"/>
  <c r="V35" i="12"/>
  <c r="AC36" i="12" s="1"/>
  <c r="AE36" i="12" s="1"/>
  <c r="U35" i="12"/>
  <c r="Y34" i="12"/>
  <c r="V34" i="12"/>
  <c r="U34" i="12"/>
  <c r="Y33" i="12"/>
  <c r="V33" i="12"/>
  <c r="U33" i="12"/>
  <c r="Y32" i="12"/>
  <c r="V32" i="12"/>
  <c r="U32" i="12"/>
  <c r="M32" i="12"/>
  <c r="N32" i="12" s="1"/>
  <c r="O32" i="12" s="1"/>
  <c r="J32" i="12"/>
  <c r="G32" i="12"/>
  <c r="Y31" i="12"/>
  <c r="V31" i="12"/>
  <c r="U31" i="12"/>
  <c r="Y30" i="12"/>
  <c r="V30" i="12"/>
  <c r="AC31" i="12" s="1"/>
  <c r="AE31" i="12" s="1"/>
  <c r="U30" i="12"/>
  <c r="Y29" i="12"/>
  <c r="V29" i="12"/>
  <c r="AC30" i="12" s="1"/>
  <c r="AE30" i="12" s="1"/>
  <c r="U29" i="12"/>
  <c r="Y28" i="12"/>
  <c r="V28" i="12"/>
  <c r="AC29" i="12" s="1"/>
  <c r="AE29" i="12" s="1"/>
  <c r="U28" i="12"/>
  <c r="Y27" i="12"/>
  <c r="V27" i="12"/>
  <c r="U27" i="12"/>
  <c r="Y26" i="12"/>
  <c r="V26" i="12"/>
  <c r="U26" i="12"/>
  <c r="Y25" i="12"/>
  <c r="V25" i="12"/>
  <c r="U25" i="12"/>
  <c r="M25" i="12"/>
  <c r="N25" i="12" s="1"/>
  <c r="O25" i="12" s="1"/>
  <c r="J25" i="12"/>
  <c r="G25" i="12"/>
  <c r="Y24" i="12"/>
  <c r="V24" i="12"/>
  <c r="U24" i="12"/>
  <c r="Y23" i="12"/>
  <c r="V23" i="12"/>
  <c r="U23" i="12"/>
  <c r="Y22" i="12"/>
  <c r="V22" i="12"/>
  <c r="AC23" i="12" s="1"/>
  <c r="AE23" i="12" s="1"/>
  <c r="U22" i="12"/>
  <c r="Y21" i="12"/>
  <c r="V21" i="12"/>
  <c r="U21" i="12"/>
  <c r="Y20" i="12"/>
  <c r="V20" i="12"/>
  <c r="AC21" i="12" s="1"/>
  <c r="AE21" i="12" s="1"/>
  <c r="U20" i="12"/>
  <c r="Y19" i="12"/>
  <c r="V19" i="12"/>
  <c r="U19" i="12"/>
  <c r="Y18" i="12"/>
  <c r="V18" i="12"/>
  <c r="U18" i="12"/>
  <c r="M18" i="12"/>
  <c r="N18" i="12" s="1"/>
  <c r="O18" i="12" s="1"/>
  <c r="K18" i="12"/>
  <c r="J18" i="12"/>
  <c r="G18" i="12"/>
  <c r="Y17" i="12"/>
  <c r="V17" i="12"/>
  <c r="U17" i="12"/>
  <c r="Y16" i="12"/>
  <c r="V16" i="12"/>
  <c r="AG22" i="12" s="1"/>
  <c r="U16" i="12"/>
  <c r="Y15" i="12"/>
  <c r="V15" i="12"/>
  <c r="U15" i="12"/>
  <c r="Y14" i="12"/>
  <c r="V14" i="12"/>
  <c r="U14" i="12"/>
  <c r="Y13" i="12"/>
  <c r="V13" i="12"/>
  <c r="AC17" i="12" s="1"/>
  <c r="AE17" i="12" s="1"/>
  <c r="U13" i="12"/>
  <c r="Y12" i="12"/>
  <c r="V12" i="12"/>
  <c r="U12" i="12"/>
  <c r="Y11" i="12"/>
  <c r="V11" i="12"/>
  <c r="AG15" i="12" s="1"/>
  <c r="U11" i="12"/>
  <c r="M11" i="12"/>
  <c r="N11" i="12" s="1"/>
  <c r="P11" i="12" s="1"/>
  <c r="J11" i="12"/>
  <c r="K11" i="12" s="1"/>
  <c r="G11" i="12"/>
  <c r="P18" i="12" l="1"/>
  <c r="AG24" i="12"/>
  <c r="AC22" i="12"/>
  <c r="AE22" i="12" s="1"/>
  <c r="AC24" i="12"/>
  <c r="AE24" i="12" s="1"/>
  <c r="AC16" i="12"/>
  <c r="AE16" i="12" s="1"/>
  <c r="AG36" i="12"/>
  <c r="AG38" i="12"/>
  <c r="AC45" i="12"/>
  <c r="AE45" i="12" s="1"/>
  <c r="P53" i="12"/>
  <c r="AC58" i="12"/>
  <c r="AE58" i="12" s="1"/>
  <c r="AG65" i="12"/>
  <c r="AG67" i="12"/>
  <c r="P60" i="12"/>
  <c r="K60" i="12"/>
  <c r="AG80" i="12"/>
  <c r="AG43" i="12"/>
  <c r="AG50" i="12"/>
  <c r="AG52" i="12"/>
  <c r="AG61" i="12"/>
  <c r="AG71" i="12"/>
  <c r="P25" i="12"/>
  <c r="P32" i="12"/>
  <c r="AC28" i="12"/>
  <c r="AE28" i="12" s="1"/>
  <c r="K32" i="12"/>
  <c r="AC37" i="12"/>
  <c r="AE37" i="12" s="1"/>
  <c r="AC50" i="12"/>
  <c r="AE50" i="12" s="1"/>
  <c r="AG57" i="12"/>
  <c r="P67" i="12"/>
  <c r="AC72" i="12"/>
  <c r="AE72" i="12" s="1"/>
  <c r="AC78" i="12"/>
  <c r="AE78" i="12" s="1"/>
  <c r="P74" i="12"/>
  <c r="AC76" i="12"/>
  <c r="AE76" i="12" s="1"/>
  <c r="P39" i="12"/>
  <c r="AG29" i="12"/>
  <c r="AC35" i="12"/>
  <c r="AE35" i="12" s="1"/>
  <c r="P46" i="12"/>
  <c r="AG66" i="12"/>
  <c r="AC66" i="12"/>
  <c r="AE66" i="12" s="1"/>
  <c r="AC70" i="12"/>
  <c r="AE70" i="12" s="1"/>
  <c r="K74" i="12"/>
  <c r="AG23" i="12"/>
  <c r="AG28" i="12"/>
  <c r="AG37" i="12"/>
  <c r="AG42" i="12"/>
  <c r="AG51" i="12"/>
  <c r="AG56" i="12"/>
  <c r="AG79" i="12"/>
  <c r="AC11" i="12"/>
  <c r="AG18" i="12"/>
  <c r="K25" i="12"/>
  <c r="AC25" i="12" s="1"/>
  <c r="AG32" i="12"/>
  <c r="K39" i="12"/>
  <c r="AC39" i="12" s="1"/>
  <c r="AG46" i="12"/>
  <c r="AG47" i="12" s="1"/>
  <c r="AG48" i="12" s="1"/>
  <c r="K53" i="12"/>
  <c r="AC53" i="12"/>
  <c r="AG60" i="12"/>
  <c r="K67" i="12"/>
  <c r="AC67" i="12" s="1"/>
  <c r="AG74" i="12"/>
  <c r="AG33" i="12"/>
  <c r="AG34" i="12" s="1"/>
  <c r="AC64" i="12"/>
  <c r="AE64" i="12" s="1"/>
  <c r="AC69" i="12"/>
  <c r="AE69" i="12" s="1"/>
  <c r="AG70" i="12"/>
  <c r="AG17" i="12"/>
  <c r="AG31" i="12"/>
  <c r="AG45" i="12"/>
  <c r="AC54" i="12"/>
  <c r="AE54" i="12" s="1"/>
  <c r="AG55" i="12"/>
  <c r="AG59" i="12"/>
  <c r="AG64" i="12"/>
  <c r="AC68" i="12"/>
  <c r="AE68" i="12" s="1"/>
  <c r="AG69" i="12"/>
  <c r="AG73" i="12"/>
  <c r="AG78" i="12"/>
  <c r="O11" i="12"/>
  <c r="AG11" i="12" s="1"/>
  <c r="AC15" i="12"/>
  <c r="AE15" i="12" s="1"/>
  <c r="AG16" i="12"/>
  <c r="AG21" i="12"/>
  <c r="AG30" i="12"/>
  <c r="AG35" i="12"/>
  <c r="AG44" i="12"/>
  <c r="AG49" i="12"/>
  <c r="AG54" i="12"/>
  <c r="AG58" i="12"/>
  <c r="AG63" i="12"/>
  <c r="AG68" i="12"/>
  <c r="AG72" i="12"/>
  <c r="AG77" i="12"/>
  <c r="AC18" i="12"/>
  <c r="AG25" i="12"/>
  <c r="AC32" i="12"/>
  <c r="AG39" i="12"/>
  <c r="AG40" i="12" s="1"/>
  <c r="AG41" i="12" s="1"/>
  <c r="AC46" i="12"/>
  <c r="AG53" i="12"/>
  <c r="AC60" i="12"/>
  <c r="AC74" i="12"/>
  <c r="AC61" i="12"/>
  <c r="AE61" i="12" s="1"/>
  <c r="AG62" i="12"/>
  <c r="AC75" i="12"/>
  <c r="AE75" i="12" s="1"/>
  <c r="AG76" i="12"/>
  <c r="AF67" i="12" l="1"/>
  <c r="AE67" i="12"/>
  <c r="AD67" i="12"/>
  <c r="AH67" i="12" s="1"/>
  <c r="AE53" i="12"/>
  <c r="AD53" i="12"/>
  <c r="AE11" i="12"/>
  <c r="AC12" i="12" s="1"/>
  <c r="AE12" i="12" s="1"/>
  <c r="AC13" i="12" s="1"/>
  <c r="AE13" i="12" s="1"/>
  <c r="AC14" i="12" s="1"/>
  <c r="AE14" i="12" s="1"/>
  <c r="AG19" i="12"/>
  <c r="AG20" i="12" s="1"/>
  <c r="AD74" i="12"/>
  <c r="AE74" i="12"/>
  <c r="AE18" i="12"/>
  <c r="AC19" i="12" s="1"/>
  <c r="AE19" i="12" s="1"/>
  <c r="AC20" i="12" s="1"/>
  <c r="AE20" i="12" s="1"/>
  <c r="AG12" i="12"/>
  <c r="AG13" i="12" s="1"/>
  <c r="AG14" i="12" s="1"/>
  <c r="AF11" i="12" s="1"/>
  <c r="AF46" i="12"/>
  <c r="AD60" i="12"/>
  <c r="AE60" i="12"/>
  <c r="AE39" i="12"/>
  <c r="AC40" i="12" s="1"/>
  <c r="AE40" i="12" s="1"/>
  <c r="AC41" i="12" s="1"/>
  <c r="AE41" i="12" s="1"/>
  <c r="AF53" i="12"/>
  <c r="AF74" i="12"/>
  <c r="AE46" i="12"/>
  <c r="AC47" i="12" s="1"/>
  <c r="AE47" i="12" s="1"/>
  <c r="AC48" i="12" s="1"/>
  <c r="AE48" i="12" s="1"/>
  <c r="AF32" i="12"/>
  <c r="AF39" i="12"/>
  <c r="AG26" i="12"/>
  <c r="AG27" i="12" s="1"/>
  <c r="AE25" i="12"/>
  <c r="AC26" i="12" s="1"/>
  <c r="AE26" i="12" s="1"/>
  <c r="AC27" i="12" s="1"/>
  <c r="AE27" i="12" s="1"/>
  <c r="AE32" i="12"/>
  <c r="AC33" i="12" s="1"/>
  <c r="AE33" i="12" s="1"/>
  <c r="AC34" i="12" s="1"/>
  <c r="AE34" i="12" s="1"/>
  <c r="AF60" i="12"/>
  <c r="AF18" i="12" l="1"/>
  <c r="AH60" i="12"/>
  <c r="AH53" i="12"/>
  <c r="AD32" i="12"/>
  <c r="AH32" i="12" s="1"/>
  <c r="AD39" i="12"/>
  <c r="AH39" i="12" s="1"/>
  <c r="AD18" i="12"/>
  <c r="AH18" i="12" s="1"/>
  <c r="AD46" i="12"/>
  <c r="AH46" i="12" s="1"/>
  <c r="AD11" i="12"/>
  <c r="AH11" i="12" s="1"/>
  <c r="AD25" i="12"/>
  <c r="AF25" i="12"/>
  <c r="AH74" i="12"/>
  <c r="AH25" i="12" l="1"/>
  <c r="Y80" i="11" l="1"/>
  <c r="V80" i="11"/>
  <c r="U80" i="11"/>
  <c r="Y79" i="11"/>
  <c r="V79" i="11"/>
  <c r="U79" i="11"/>
  <c r="Y78" i="11"/>
  <c r="V78" i="11"/>
  <c r="AC79" i="11" s="1"/>
  <c r="AE79" i="11" s="1"/>
  <c r="U78" i="11"/>
  <c r="Y77" i="11"/>
  <c r="V77" i="11"/>
  <c r="U77" i="11"/>
  <c r="Y76" i="11"/>
  <c r="V76" i="11"/>
  <c r="AC77" i="11" s="1"/>
  <c r="AE77" i="11" s="1"/>
  <c r="U76" i="11"/>
  <c r="Y75" i="11"/>
  <c r="V75" i="11"/>
  <c r="AC76" i="11" s="1"/>
  <c r="AE76" i="11" s="1"/>
  <c r="U75" i="11"/>
  <c r="Y74" i="11"/>
  <c r="V74" i="11"/>
  <c r="U74" i="11"/>
  <c r="J74" i="11"/>
  <c r="K74" i="11" s="1"/>
  <c r="G74" i="11"/>
  <c r="Y73" i="11"/>
  <c r="V73" i="11"/>
  <c r="U73" i="11"/>
  <c r="Y72" i="11"/>
  <c r="V72" i="11"/>
  <c r="AC73" i="11" s="1"/>
  <c r="AE73" i="11" s="1"/>
  <c r="U72" i="11"/>
  <c r="Y71" i="11"/>
  <c r="V71" i="11"/>
  <c r="AC72" i="11" s="1"/>
  <c r="AE72" i="11" s="1"/>
  <c r="U71" i="11"/>
  <c r="Y70" i="11"/>
  <c r="V70" i="11"/>
  <c r="U70" i="11"/>
  <c r="Y69" i="11"/>
  <c r="V69" i="11"/>
  <c r="U69" i="11"/>
  <c r="Y68" i="11"/>
  <c r="V68" i="11"/>
  <c r="AG72" i="11" s="1"/>
  <c r="U68" i="11"/>
  <c r="Y67" i="11"/>
  <c r="V67" i="11"/>
  <c r="U67" i="11"/>
  <c r="J67" i="11"/>
  <c r="G67" i="11"/>
  <c r="Y66" i="11"/>
  <c r="V66" i="11"/>
  <c r="U66" i="11"/>
  <c r="Y65" i="11"/>
  <c r="V65" i="11"/>
  <c r="U65" i="11"/>
  <c r="Y64" i="11"/>
  <c r="V64" i="11"/>
  <c r="AC65" i="11" s="1"/>
  <c r="AE65" i="11" s="1"/>
  <c r="U64" i="11"/>
  <c r="Y63" i="11"/>
  <c r="V63" i="11"/>
  <c r="U63" i="11"/>
  <c r="Y62" i="11"/>
  <c r="V62" i="11"/>
  <c r="U62" i="11"/>
  <c r="Y61" i="11"/>
  <c r="V61" i="11"/>
  <c r="AC62" i="11" s="1"/>
  <c r="AE62" i="11" s="1"/>
  <c r="U61" i="11"/>
  <c r="Y60" i="11"/>
  <c r="V60" i="11"/>
  <c r="AG66" i="11" s="1"/>
  <c r="U60" i="11"/>
  <c r="K60" i="11"/>
  <c r="J60" i="11"/>
  <c r="G60" i="11"/>
  <c r="Y59" i="11"/>
  <c r="V59" i="11"/>
  <c r="U59" i="11"/>
  <c r="Y58" i="11"/>
  <c r="V58" i="11"/>
  <c r="AC59" i="11" s="1"/>
  <c r="AE59" i="11" s="1"/>
  <c r="U58" i="11"/>
  <c r="Y57" i="11"/>
  <c r="V57" i="11"/>
  <c r="U57" i="11"/>
  <c r="Y56" i="11"/>
  <c r="V56" i="11"/>
  <c r="U56" i="11"/>
  <c r="Y55" i="11"/>
  <c r="V55" i="11"/>
  <c r="AC56" i="11" s="1"/>
  <c r="AE56" i="11" s="1"/>
  <c r="U55" i="11"/>
  <c r="Y54" i="11"/>
  <c r="V54" i="11"/>
  <c r="U54" i="11"/>
  <c r="Y53" i="11"/>
  <c r="V53" i="11"/>
  <c r="AG57" i="11" s="1"/>
  <c r="U53" i="11"/>
  <c r="J53" i="11"/>
  <c r="G53" i="11"/>
  <c r="Y52" i="11"/>
  <c r="V52" i="11"/>
  <c r="U52" i="11"/>
  <c r="Y51" i="11"/>
  <c r="V51" i="11"/>
  <c r="AC52" i="11" s="1"/>
  <c r="AE52" i="11" s="1"/>
  <c r="U51" i="11"/>
  <c r="Y50" i="11"/>
  <c r="V50" i="11"/>
  <c r="U50" i="11"/>
  <c r="Y49" i="11"/>
  <c r="V49" i="11"/>
  <c r="AC50" i="11" s="1"/>
  <c r="AE50" i="11" s="1"/>
  <c r="U49" i="11"/>
  <c r="Y48" i="11"/>
  <c r="V48" i="11"/>
  <c r="AC49" i="11" s="1"/>
  <c r="AE49" i="11" s="1"/>
  <c r="U48" i="11"/>
  <c r="Y47" i="11"/>
  <c r="V47" i="11"/>
  <c r="U47" i="11"/>
  <c r="Y46" i="11"/>
  <c r="V46" i="11"/>
  <c r="U46" i="11"/>
  <c r="I46" i="11"/>
  <c r="J46" i="11" s="1"/>
  <c r="G46" i="11"/>
  <c r="Y45" i="11"/>
  <c r="V45" i="11"/>
  <c r="U45" i="11"/>
  <c r="Y44" i="11"/>
  <c r="V44" i="11"/>
  <c r="U44" i="11"/>
  <c r="Y43" i="11"/>
  <c r="V43" i="11"/>
  <c r="AC44" i="11" s="1"/>
  <c r="AE44" i="11" s="1"/>
  <c r="U43" i="11"/>
  <c r="Y42" i="11"/>
  <c r="V42" i="11"/>
  <c r="U42" i="11"/>
  <c r="Y41" i="11"/>
  <c r="V41" i="11"/>
  <c r="AC42" i="11" s="1"/>
  <c r="AE42" i="11" s="1"/>
  <c r="U41" i="11"/>
  <c r="Y40" i="11"/>
  <c r="V40" i="11"/>
  <c r="U40" i="11"/>
  <c r="Y39" i="11"/>
  <c r="V39" i="11"/>
  <c r="U39" i="11"/>
  <c r="I39" i="11"/>
  <c r="J39" i="11" s="1"/>
  <c r="G39" i="11"/>
  <c r="Y38" i="11"/>
  <c r="V38" i="11"/>
  <c r="U38" i="11"/>
  <c r="Y37" i="11"/>
  <c r="V37" i="11"/>
  <c r="U37" i="11"/>
  <c r="Y36" i="11"/>
  <c r="V36" i="11"/>
  <c r="AC37" i="11" s="1"/>
  <c r="AE37" i="11" s="1"/>
  <c r="U36" i="11"/>
  <c r="Y35" i="11"/>
  <c r="V35" i="11"/>
  <c r="U35" i="11"/>
  <c r="Y34" i="11"/>
  <c r="V34" i="11"/>
  <c r="U34" i="11"/>
  <c r="Y33" i="11"/>
  <c r="V33" i="11"/>
  <c r="U33" i="11"/>
  <c r="Y32" i="11"/>
  <c r="V32" i="11"/>
  <c r="U32" i="11"/>
  <c r="I32" i="11"/>
  <c r="J32" i="11" s="1"/>
  <c r="G32" i="11"/>
  <c r="Y31" i="11"/>
  <c r="V31" i="11"/>
  <c r="U31" i="11"/>
  <c r="Y30" i="11"/>
  <c r="V30" i="11"/>
  <c r="U30" i="11"/>
  <c r="Y29" i="11"/>
  <c r="V29" i="11"/>
  <c r="AC30" i="11" s="1"/>
  <c r="AE30" i="11" s="1"/>
  <c r="U29" i="11"/>
  <c r="Y28" i="11"/>
  <c r="V28" i="11"/>
  <c r="U28" i="11"/>
  <c r="Y27" i="11"/>
  <c r="V27" i="11"/>
  <c r="AC28" i="11" s="1"/>
  <c r="AE28" i="11" s="1"/>
  <c r="U27" i="11"/>
  <c r="Y26" i="11"/>
  <c r="V26" i="11"/>
  <c r="U26" i="11"/>
  <c r="Y25" i="11"/>
  <c r="V25" i="11"/>
  <c r="U25" i="11"/>
  <c r="I25" i="11"/>
  <c r="J25" i="11" s="1"/>
  <c r="G25" i="11"/>
  <c r="Y24" i="11"/>
  <c r="V24" i="11"/>
  <c r="U24" i="11"/>
  <c r="Y23" i="11"/>
  <c r="V23" i="11"/>
  <c r="U23" i="11"/>
  <c r="Y22" i="11"/>
  <c r="V22" i="11"/>
  <c r="AC23" i="11" s="1"/>
  <c r="AE23" i="11" s="1"/>
  <c r="U22" i="11"/>
  <c r="Y21" i="11"/>
  <c r="V21" i="11"/>
  <c r="U21" i="11"/>
  <c r="Y20" i="11"/>
  <c r="V20" i="11"/>
  <c r="U20" i="11"/>
  <c r="Y19" i="11"/>
  <c r="V19" i="11"/>
  <c r="U19" i="11"/>
  <c r="Y18" i="11"/>
  <c r="V18" i="11"/>
  <c r="U18" i="11"/>
  <c r="J18" i="11"/>
  <c r="G18" i="11"/>
  <c r="Y17" i="11"/>
  <c r="V17" i="11"/>
  <c r="AG23" i="11" s="1"/>
  <c r="U17" i="11"/>
  <c r="Y16" i="11"/>
  <c r="V16" i="11"/>
  <c r="U16" i="11"/>
  <c r="Y15" i="11"/>
  <c r="V15" i="11"/>
  <c r="U15" i="11"/>
  <c r="Y14" i="11"/>
  <c r="V14" i="11"/>
  <c r="U14" i="11"/>
  <c r="Y13" i="11"/>
  <c r="V13" i="11"/>
  <c r="U13" i="11"/>
  <c r="Y12" i="11"/>
  <c r="V12" i="11"/>
  <c r="U12" i="11"/>
  <c r="Y11" i="11"/>
  <c r="V11" i="11"/>
  <c r="U11" i="11"/>
  <c r="J11" i="11"/>
  <c r="K11" i="11" s="1"/>
  <c r="G11" i="11"/>
  <c r="AC16" i="11" l="1"/>
  <c r="AE16" i="11" s="1"/>
  <c r="AC17" i="11"/>
  <c r="AE17" i="11" s="1"/>
  <c r="AG17" i="11"/>
  <c r="AC31" i="11"/>
  <c r="AE31" i="11" s="1"/>
  <c r="AC38" i="11"/>
  <c r="AE38" i="11" s="1"/>
  <c r="AC45" i="11"/>
  <c r="AE45" i="11" s="1"/>
  <c r="AG52" i="11"/>
  <c r="AC57" i="11"/>
  <c r="AE57" i="11" s="1"/>
  <c r="AG64" i="11"/>
  <c r="AG71" i="11"/>
  <c r="AG29" i="11"/>
  <c r="AC29" i="11"/>
  <c r="AE29" i="11" s="1"/>
  <c r="AC36" i="11"/>
  <c r="AE36" i="11" s="1"/>
  <c r="AC43" i="11"/>
  <c r="AE43" i="11" s="1"/>
  <c r="AG58" i="11"/>
  <c r="AC55" i="11"/>
  <c r="AE55" i="11" s="1"/>
  <c r="AG62" i="11"/>
  <c r="AC66" i="11"/>
  <c r="AE66" i="11" s="1"/>
  <c r="AG80" i="11"/>
  <c r="AC80" i="11"/>
  <c r="AE80" i="11" s="1"/>
  <c r="AG37" i="11"/>
  <c r="AG43" i="11"/>
  <c r="AG50" i="11"/>
  <c r="AC58" i="11"/>
  <c r="AE58" i="11" s="1"/>
  <c r="AC71" i="11"/>
  <c r="AE71" i="11" s="1"/>
  <c r="AG30" i="11"/>
  <c r="AC51" i="11"/>
  <c r="AE51" i="11" s="1"/>
  <c r="AC61" i="11"/>
  <c r="AE61" i="11" s="1"/>
  <c r="AG65" i="11"/>
  <c r="AG74" i="11"/>
  <c r="AC78" i="11"/>
  <c r="AE78" i="11" s="1"/>
  <c r="AG31" i="11"/>
  <c r="AG61" i="11"/>
  <c r="K46" i="11"/>
  <c r="AC46" i="11" s="1"/>
  <c r="K25" i="11"/>
  <c r="AC25" i="11" s="1"/>
  <c r="K32" i="11"/>
  <c r="AC32" i="11" s="1"/>
  <c r="AC15" i="11"/>
  <c r="AE15" i="11" s="1"/>
  <c r="AG16" i="11"/>
  <c r="AC24" i="11"/>
  <c r="AE24" i="11" s="1"/>
  <c r="AG36" i="11"/>
  <c r="K39" i="11"/>
  <c r="AC39" i="11"/>
  <c r="AG51" i="11"/>
  <c r="AG56" i="11"/>
  <c r="AC64" i="11"/>
  <c r="AE64" i="11" s="1"/>
  <c r="AC69" i="11"/>
  <c r="AE69" i="11" s="1"/>
  <c r="AG70" i="11"/>
  <c r="AG75" i="11"/>
  <c r="AG79" i="11"/>
  <c r="K18" i="11"/>
  <c r="AC18" i="11"/>
  <c r="AG45" i="11"/>
  <c r="K53" i="11"/>
  <c r="AC53" i="11"/>
  <c r="AG60" i="11"/>
  <c r="K67" i="11"/>
  <c r="AC67" i="11"/>
  <c r="AG42" i="11"/>
  <c r="AC14" i="11"/>
  <c r="AE14" i="11" s="1"/>
  <c r="AG15" i="11"/>
  <c r="AG24" i="11"/>
  <c r="AC54" i="11"/>
  <c r="AE54" i="11" s="1"/>
  <c r="AG55" i="11"/>
  <c r="AG59" i="11"/>
  <c r="AC63" i="11"/>
  <c r="AC68" i="11"/>
  <c r="AE68" i="11" s="1"/>
  <c r="AG69" i="11"/>
  <c r="AG73" i="11"/>
  <c r="AG78" i="11"/>
  <c r="AG44" i="11"/>
  <c r="AG14" i="11"/>
  <c r="AG38" i="11"/>
  <c r="AG49" i="11"/>
  <c r="AG54" i="11"/>
  <c r="AG63" i="11"/>
  <c r="AG68" i="11"/>
  <c r="AG77" i="11"/>
  <c r="AF74" i="11" s="1"/>
  <c r="AG28" i="11"/>
  <c r="AG53" i="11"/>
  <c r="AC60" i="11"/>
  <c r="AE60" i="11" s="1"/>
  <c r="AC74" i="11"/>
  <c r="AC11" i="11"/>
  <c r="AC70" i="11"/>
  <c r="AE70" i="11" s="1"/>
  <c r="AC75" i="11"/>
  <c r="AE75" i="11" s="1"/>
  <c r="AG76" i="11"/>
  <c r="AE32" i="11" l="1"/>
  <c r="AC33" i="11" s="1"/>
  <c r="AE33" i="11" s="1"/>
  <c r="AC34" i="11" s="1"/>
  <c r="AE34" i="11" s="1"/>
  <c r="AC35" i="11" s="1"/>
  <c r="AE35" i="11" s="1"/>
  <c r="AE11" i="11"/>
  <c r="AC12" i="11" s="1"/>
  <c r="AE12" i="11" s="1"/>
  <c r="AC13" i="11" s="1"/>
  <c r="AE13" i="11" s="1"/>
  <c r="AD60" i="11"/>
  <c r="AE63" i="11"/>
  <c r="AD74" i="11"/>
  <c r="AH74" i="11" s="1"/>
  <c r="AE74" i="11"/>
  <c r="AE46" i="11"/>
  <c r="AC47" i="11" s="1"/>
  <c r="AE47" i="11" s="1"/>
  <c r="AC48" i="11" s="1"/>
  <c r="AE48" i="11" s="1"/>
  <c r="AE67" i="11"/>
  <c r="AD67" i="11"/>
  <c r="AE18" i="11"/>
  <c r="AC19" i="11" s="1"/>
  <c r="AE19" i="11" s="1"/>
  <c r="AC20" i="11" s="1"/>
  <c r="AE20" i="11" s="1"/>
  <c r="AC21" i="11" s="1"/>
  <c r="AE21" i="11" s="1"/>
  <c r="AC22" i="11" s="1"/>
  <c r="AE22" i="11" s="1"/>
  <c r="AE53" i="11"/>
  <c r="AD53" i="11"/>
  <c r="AF60" i="11"/>
  <c r="AE25" i="11"/>
  <c r="AC26" i="11" s="1"/>
  <c r="AE26" i="11" s="1"/>
  <c r="AC27" i="11" s="1"/>
  <c r="AE27" i="11" s="1"/>
  <c r="AE39" i="11"/>
  <c r="AC40" i="11" s="1"/>
  <c r="AE40" i="11" s="1"/>
  <c r="AC41" i="11" s="1"/>
  <c r="AE41" i="11" s="1"/>
  <c r="AF53" i="11"/>
  <c r="AD39" i="11" l="1"/>
  <c r="AH60" i="11"/>
  <c r="AD32" i="11"/>
  <c r="AD18" i="11"/>
  <c r="AD11" i="11"/>
  <c r="AD25" i="11"/>
  <c r="AH53" i="11"/>
  <c r="AD46" i="11"/>
  <c r="M60" i="11" l="1"/>
  <c r="N60" i="11" s="1"/>
  <c r="M25" i="11"/>
  <c r="N25" i="11" s="1"/>
  <c r="M46" i="11"/>
  <c r="N46" i="11" s="1"/>
  <c r="M11" i="11"/>
  <c r="N11" i="11" s="1"/>
  <c r="M74" i="11"/>
  <c r="N74" i="11" s="1"/>
  <c r="M32" i="11"/>
  <c r="N32" i="11" s="1"/>
  <c r="M18" i="11"/>
  <c r="N18" i="11" s="1"/>
  <c r="M67" i="11"/>
  <c r="N67" i="11" s="1"/>
  <c r="M53" i="11"/>
  <c r="N53" i="11" s="1"/>
  <c r="M39" i="11"/>
  <c r="N39" i="11" s="1"/>
  <c r="O18" i="11" l="1"/>
  <c r="AG18" i="11" s="1"/>
  <c r="P18" i="11"/>
  <c r="O32" i="11"/>
  <c r="AG32" i="11" s="1"/>
  <c r="P32" i="11"/>
  <c r="O11" i="11"/>
  <c r="AG11" i="11" s="1"/>
  <c r="P11" i="11"/>
  <c r="O67" i="11"/>
  <c r="AG67" i="11" s="1"/>
  <c r="AF67" i="11" s="1"/>
  <c r="AH67" i="11" s="1"/>
  <c r="P67" i="11"/>
  <c r="P74" i="11"/>
  <c r="O74" i="11"/>
  <c r="O46" i="11"/>
  <c r="AG46" i="11" s="1"/>
  <c r="P46" i="11"/>
  <c r="O39" i="11"/>
  <c r="AG39" i="11" s="1"/>
  <c r="P39" i="11"/>
  <c r="O25" i="11"/>
  <c r="AG25" i="11" s="1"/>
  <c r="P25" i="11"/>
  <c r="O53" i="11"/>
  <c r="P53" i="11"/>
  <c r="O60" i="11"/>
  <c r="P60" i="11"/>
  <c r="AG26" i="11" l="1"/>
  <c r="AG27" i="11" s="1"/>
  <c r="AG40" i="11"/>
  <c r="AG41" i="11" s="1"/>
  <c r="AG12" i="11"/>
  <c r="AG13" i="11" s="1"/>
  <c r="AF11" i="11" s="1"/>
  <c r="AH11" i="11" s="1"/>
  <c r="AG47" i="11"/>
  <c r="AG48" i="11" s="1"/>
  <c r="AG33" i="11"/>
  <c r="AG34" i="11" s="1"/>
  <c r="AG35" i="11" s="1"/>
  <c r="AF32" i="11" s="1"/>
  <c r="AH32" i="11" s="1"/>
  <c r="AG19" i="11"/>
  <c r="AF46" i="11" l="1"/>
  <c r="AH46" i="11" s="1"/>
  <c r="AF39" i="11"/>
  <c r="AH39" i="11" s="1"/>
  <c r="AG22" i="11"/>
  <c r="AG20" i="11"/>
  <c r="AG21" i="11" s="1"/>
  <c r="AF25" i="11"/>
  <c r="AH25" i="11" s="1"/>
  <c r="AF18" i="11" l="1"/>
  <c r="AH18" i="11" s="1"/>
</calcChain>
</file>

<file path=xl/sharedStrings.xml><?xml version="1.0" encoding="utf-8"?>
<sst xmlns="http://schemas.openxmlformats.org/spreadsheetml/2006/main" count="2045" uniqueCount="577">
  <si>
    <t>FUERZAS MILITARES DE COLOMBIA
EJÉRCITO NACIONAL</t>
  </si>
  <si>
    <t>NUMERO</t>
  </si>
  <si>
    <t>NOMBRE DEL RIESGO</t>
  </si>
  <si>
    <t>PROCESO RESPONSABLE</t>
  </si>
  <si>
    <t>Adquisición de Bienes y Servicios</t>
  </si>
  <si>
    <t>Gestión Contable</t>
  </si>
  <si>
    <t>Producción de Inteligencia y Contrainteligencia Militar</t>
  </si>
  <si>
    <t>Administración de Talento Humano</t>
  </si>
  <si>
    <t>RIESGOS FISCALES DEL EJÉRCITO NACIONAL VIGENCIA 2024</t>
  </si>
  <si>
    <t>Gestión Ambiental y Ecosistemas</t>
  </si>
  <si>
    <t>Gestión Finca Raíz</t>
  </si>
  <si>
    <t xml:space="preserve">                                     
                                      </t>
  </si>
  <si>
    <t>MINISTERIO DE DEFENSA NACIONAL</t>
  </si>
  <si>
    <t>ADMINISTRACIÓN DE RIESGOS</t>
  </si>
  <si>
    <t>COMANDO GENERAL DE LAS FUERZAS</t>
  </si>
  <si>
    <t>EJÉRCITO NACIONAL</t>
  </si>
  <si>
    <t>DEPARTAMENTO DE PLANEACIÓN</t>
  </si>
  <si>
    <t>Unidad o Dependencia</t>
  </si>
  <si>
    <t>Objetivo:</t>
  </si>
  <si>
    <t>Planear, implementar, verificar y controlar las políticas institucionales, directrices y lineamientos referentes a la gestión del Talento Humano, con el fin de fortalecer el desarrollo integral del Hombre y su Familia.</t>
  </si>
  <si>
    <t>Alcance:</t>
  </si>
  <si>
    <t>Inicia con la planeación, incluye emisión, difusión, implementación, ejecución, seguimiento, hasta la verificación del cumplimiento de los lineamientos para la administración del personal militar y civil de la Fuerza, de las Dependencias y Unidades.
Aplica a las siguientes unidades:
• Dependencias del COEJC, SECEJ, JEMPP, JEMGF, JEMOP
• Divisiones
• Brigadas
• Batallones
• Escuelas de formación
• Escuelas de Capacitación
• Escuelas de Entrenamiento
• Unidades Especiales</t>
  </si>
  <si>
    <t>Identificación del riesgo</t>
  </si>
  <si>
    <t>Análisis del riesgo inherente</t>
  </si>
  <si>
    <t>Evaluación del riesgo - Valoración de los controles</t>
  </si>
  <si>
    <t>Evaluación del riesgo - Nivel del riesgo residual</t>
  </si>
  <si>
    <t>Plan de Acción</t>
  </si>
  <si>
    <t>Indicador Asociado</t>
  </si>
  <si>
    <t xml:space="preserve">Referencia </t>
  </si>
  <si>
    <t>Proceso</t>
  </si>
  <si>
    <t>Objetivo Estratégico</t>
  </si>
  <si>
    <t>Impacto</t>
  </si>
  <si>
    <t>Descripción del Riesgo</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</si>
  <si>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</si>
  <si>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</si>
  <si>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</si>
  <si>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</si>
  <si>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</si>
  <si>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</si>
  <si>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</si>
  <si>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</si>
  <si>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</si>
  <si>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</si>
  <si>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</si>
  <si>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</si>
  <si>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</si>
  <si>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</si>
  <si>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</si>
  <si>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</si>
  <si>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</si>
  <si>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Responsable</t>
  </si>
  <si>
    <t>Estado</t>
  </si>
  <si>
    <t>Acción</t>
  </si>
  <si>
    <t xml:space="preserve">Complemento </t>
  </si>
  <si>
    <t>Tipo</t>
  </si>
  <si>
    <t>Implementación</t>
  </si>
  <si>
    <t>Calificación</t>
  </si>
  <si>
    <t>Documentación</t>
  </si>
  <si>
    <t>Frecuencia</t>
  </si>
  <si>
    <t>Evidencia</t>
  </si>
  <si>
    <t>R1</t>
  </si>
  <si>
    <t>9. Consolidar la gestión del talento humano transversalizando políticas de genero</t>
  </si>
  <si>
    <t>Posibilidad de efectos dañoso sobre recursos públicos</t>
  </si>
  <si>
    <t>Riesgo Fiscal</t>
  </si>
  <si>
    <t>Preventivo</t>
  </si>
  <si>
    <t>Manual</t>
  </si>
  <si>
    <t>Documentado</t>
  </si>
  <si>
    <t>Continua</t>
  </si>
  <si>
    <t>Con Registro</t>
  </si>
  <si>
    <t xml:space="preserve">Reducir </t>
  </si>
  <si>
    <t>Detectivo</t>
  </si>
  <si>
    <t>Automático</t>
  </si>
  <si>
    <t>R2</t>
  </si>
  <si>
    <t>R3</t>
  </si>
  <si>
    <t>R4</t>
  </si>
  <si>
    <t>R5</t>
  </si>
  <si>
    <t>R6</t>
  </si>
  <si>
    <t>R7</t>
  </si>
  <si>
    <t>R8</t>
  </si>
  <si>
    <t>Posibilidad de Afectación Reputacional</t>
  </si>
  <si>
    <t xml:space="preserve">     El riesgo afecta la imagen de la entidad con algunos usuarios de relevancia frente al logro de los objetivos</t>
  </si>
  <si>
    <t>En desarrollo</t>
  </si>
  <si>
    <t>6. Fortalecer la estructura organizacional, procesos, capacidades y prácticas de gestión.</t>
  </si>
  <si>
    <t>Posibilidad de Afectación Económica y Reputacional</t>
  </si>
  <si>
    <t>Legitimidad</t>
  </si>
  <si>
    <t>No aplica</t>
  </si>
  <si>
    <t>Posibilidad de efectos dañoso sobre bienes públicos</t>
  </si>
  <si>
    <t>Ejecución y Administración de procesos</t>
  </si>
  <si>
    <t>Planeamiento Logístico</t>
  </si>
  <si>
    <t>Gestión del Riesgo de Desastres</t>
  </si>
  <si>
    <t>Gestión Presupuestal - DIPAP</t>
  </si>
  <si>
    <t>Abastecimiento de Aviación</t>
  </si>
  <si>
    <t>Combustibles de Aviación</t>
  </si>
  <si>
    <t>Posibilidad de efecto dañoso sobre bienes públicos por pérdida o uso inadecuado de los puentes modulares semipermanentes en la Gestión del Riesgo de Desastres  a causa de la omisión a lo establecido en la Ley 1523 de 2012, en lo referente al proceso y en apoyo al Sistema Nacional de Gestión del Riesgo de Desastres (SNGRD).</t>
  </si>
  <si>
    <r>
      <t xml:space="preserve">Pág. </t>
    </r>
    <r>
      <rPr>
        <sz val="14"/>
        <color rgb="FF000000"/>
        <rFont val="Arial"/>
        <family val="2"/>
      </rPr>
      <t>1 de 1</t>
    </r>
    <r>
      <rPr>
        <b/>
        <sz val="14"/>
        <color rgb="FF000000"/>
        <rFont val="Arial"/>
        <family val="2"/>
      </rPr>
      <t xml:space="preserve">
</t>
    </r>
  </si>
  <si>
    <r>
      <t xml:space="preserve">Código: </t>
    </r>
    <r>
      <rPr>
        <sz val="14"/>
        <color rgb="FF000000"/>
        <rFont val="Arial"/>
        <family val="2"/>
      </rPr>
      <t>FO-CEDE5-DIGEC-487</t>
    </r>
  </si>
  <si>
    <r>
      <t xml:space="preserve">Versión: </t>
    </r>
    <r>
      <rPr>
        <sz val="14"/>
        <color rgb="FF000000"/>
        <rFont val="Arial"/>
        <family val="2"/>
      </rPr>
      <t>13</t>
    </r>
  </si>
  <si>
    <r>
      <t>Fecha de Emisión:</t>
    </r>
    <r>
      <rPr>
        <b/>
        <sz val="14"/>
        <color rgb="FFFF0000"/>
        <rFont val="Arial"/>
        <family val="2"/>
      </rPr>
      <t xml:space="preserve"> </t>
    </r>
    <r>
      <rPr>
        <sz val="14"/>
        <color rgb="FF000000"/>
        <rFont val="Arial"/>
        <family val="2"/>
      </rPr>
      <t>2024-09-18</t>
    </r>
  </si>
  <si>
    <r>
      <t xml:space="preserve">Seguimiento, Monitoreo y Verificación de los Controles
</t>
    </r>
    <r>
      <rPr>
        <sz val="11"/>
        <color rgb="FF000000"/>
        <rFont val="Arial Narrow"/>
        <family val="2"/>
      </rPr>
      <t>(diligenciar hoja seguimiento control</t>
    </r>
    <r>
      <rPr>
        <b/>
        <sz val="11"/>
        <color rgb="FF000000"/>
        <rFont val="Arial Narrow"/>
        <family val="2"/>
      </rPr>
      <t>)</t>
    </r>
  </si>
  <si>
    <r>
      <t>Seguimiento, Monitoreo y Verificación de las Acciones
(</t>
    </r>
    <r>
      <rPr>
        <sz val="11"/>
        <color rgb="FF000000"/>
        <rFont val="Arial Narrow"/>
        <family val="2"/>
      </rPr>
      <t>diligenciar hoja Plan de Acciones</t>
    </r>
    <r>
      <rPr>
        <b/>
        <sz val="11"/>
        <color rgb="FF000000"/>
        <rFont val="Arial Narrow"/>
        <family val="2"/>
      </rPr>
      <t>)</t>
    </r>
  </si>
  <si>
    <r>
      <t>Causa Inmediata
(</t>
    </r>
    <r>
      <rPr>
        <sz val="11"/>
        <color rgb="FF000000"/>
        <rFont val="Arial Narrow"/>
        <family val="2"/>
      </rPr>
      <t xml:space="preserve">Inicia con la palabra </t>
    </r>
    <r>
      <rPr>
        <b/>
        <sz val="11"/>
        <color rgb="FF000000"/>
        <rFont val="Arial Narrow"/>
        <family val="2"/>
      </rPr>
      <t>por)</t>
    </r>
  </si>
  <si>
    <r>
      <t>Causa Raíz
(</t>
    </r>
    <r>
      <rPr>
        <sz val="11"/>
        <color rgb="FF000000"/>
        <rFont val="Arial Narrow"/>
        <family val="2"/>
      </rPr>
      <t xml:space="preserve">Inicia con </t>
    </r>
    <r>
      <rPr>
        <b/>
        <sz val="11"/>
        <color rgb="FF000000"/>
        <rFont val="Arial Narrow"/>
        <family val="2"/>
      </rPr>
      <t>debido a)</t>
    </r>
  </si>
  <si>
    <t>No. Acción</t>
  </si>
  <si>
    <t>Descripción de la Acción</t>
  </si>
  <si>
    <t xml:space="preserve">     Mayor a 500 SMLMV </t>
  </si>
  <si>
    <t>El oficial y/o suboficial de talento humano de las unidades Comandos funcionales-apoyo-Divisiones-Brigadas-Batallones</t>
  </si>
  <si>
    <t>Los jefes de estado mayor (DIV-BR) Ejecutivos-oficial y suboficiales de talento humano de Comandos funcionales-apoyo-Divisiones-Brigadas-Batallones.</t>
  </si>
  <si>
    <t>Actividades para la consolidacion del talento humano a traves de la planeacion.</t>
  </si>
  <si>
    <t xml:space="preserve">Ejecutivos y jefes de estado mayor  Comandos funcionales-Apoyo-Divisiones-Brigadas-Batallones. </t>
  </si>
  <si>
    <t>R9</t>
  </si>
  <si>
    <t>R10</t>
  </si>
  <si>
    <t xml:space="preserve">     El riesgo afecta la imagen de  la entidad con efecto publicitario sostenido a nivel de sector administrativo, nivel departamental o municipal</t>
  </si>
  <si>
    <t>Planear, verificar y medir la gestión logística de intendencia, armamento, transportes, infantería, caballería y artillería a través de la emisión de directrices y políticas, buscando la optimización e integración de la cadena de suministros, permitiendo el sostenimiento oportuno y proyección de la Fuerza.</t>
  </si>
  <si>
    <t>Inicia con la elaboración, emisión y/o actualización de políticas, directrices y planes logísticos, finaliza con las evidencias de su cumplimiento. Departamento del CEDE4, Comando Logístico, Comando de Adquisiciones del Ejército, Unidades Escalones de nivel División, Brigadas y Batallones.</t>
  </si>
  <si>
    <t>a causa de la omisión en la actualización en el sistema SAP con la realidad del inventario.</t>
  </si>
  <si>
    <t xml:space="preserve">Revisar los procedimientos requeridos para generar la determinación de la demanda  con el fin de establecer su vigencia acorde a la normatividad vigente </t>
  </si>
  <si>
    <t xml:space="preserve">Oficial Determinación de la Demanda
</t>
  </si>
  <si>
    <t>Gestión de expedición de Certificados de Disponibilidad Presupuestal y de solicitudes de asignación presupuestal</t>
  </si>
  <si>
    <t>El Director de Sistemas de Información Logística a traves del area de inventarios,</t>
  </si>
  <si>
    <t xml:space="preserve">El Oficial de logística y/o quien sea responsable del planeamiento logístico en las Unidades militares (D4-B4-S4-C4) </t>
  </si>
  <si>
    <t>por el desconocimiento de las necesidades de las unidades  para la planeación logística</t>
  </si>
  <si>
    <t>debido a la desactualización de procesos, procedimientos, formatos y/o directivas.</t>
  </si>
  <si>
    <t>El Oficial de Determinación de la Demanda de DIPEL</t>
  </si>
  <si>
    <t>verifica anualmente las solicitudes de las unidades allegadas y el flujo de bienes por las Unidades del Ejército de acuerdo a lo establecido en la Directiva de Planeamiento Logístico N°0000050/2021,  procedimiento determinación de la demanda P-JEMPP--CEDE4-271, y los inventarios disponibles en el sistema SAP-SILOG,</t>
  </si>
  <si>
    <t>en caso de no verificar las solicitudes y los inventrios, se debera reprogramar o adicionar las reuniones necesesarias hasta establecer la determinacion de la demanda de acuerdo a las necesidades, dejando como evidencia acta de reunión.</t>
  </si>
  <si>
    <t>Revisar la alineación estratégica normativa empleada para el Subsistema Logístico</t>
  </si>
  <si>
    <t>Oficial de politicas logisticas</t>
  </si>
  <si>
    <t>El Oficial del área de planeamiento de producción de DIPEL</t>
  </si>
  <si>
    <t>verifica anualmente las necesidades proyectadas por el área de determinación de la demanda y las cantidades máximas a fabricar de acuerdo a lo establecido en la Directiva de Planeamiento Logístico N°0000050/2021, al procedimiento planeamiento de producción "P-JEMPP-CEDE4-273"y Plan anual de Producción,</t>
  </si>
  <si>
    <t>para identificar los programas y fechas de cumplimiento respecto a los elementos a producir por el Batallón de intendencia y Batallón de mantenimiento, en caso de no verificar las necesidades proyectadas , debera  justificar cmo establecio los programas y fechas de producción dejando como evidencia el archivo de excel "necesidades iniciales".</t>
  </si>
  <si>
    <t>Efectuar capacitaciones sobre normatividad vigente para Planeación, adquisición y operación Logística</t>
  </si>
  <si>
    <t xml:space="preserve"> El Oficial del área de planeamiento de mantenimiento de DIPEL</t>
  </si>
  <si>
    <t xml:space="preserve">verifica anualmente las necesidades y capacidades por parte de las Brigadas de Logística de acuerdo a lo estipulado en la Directiva de Planeamiento Logístico N°0000050/2021 y al procedimiento PLANEAMIENTO DE MANTENIMIENTO "P-JEMPP-CEDE4-274", </t>
  </si>
  <si>
    <t>con el fin de generar el plan y cronogramas de mantenimiento de las plataformas de vehículos blindados, tácticos, sistema de artillería, armamento liviano y optronicos, teniendo en cuenta  los requerimientos que envían las Unidades de mantenimiento, en caso de NO verificar las necesidades de mantenimiento ni las capacidades de las Unidades segun los niveles (I -II), deberan justificar como establecieron el plan y cronograma respectivo, dejando como evidencia el Plan de Mantenimiento.</t>
  </si>
  <si>
    <t xml:space="preserve">El Oficial área de planeamiento de abastecimiento de DIPEL </t>
  </si>
  <si>
    <t xml:space="preserve">verifica anualmente de acuerdo a lo establecido en la Directiva de Planeamiento Logístico N°0000050/2021 y conforme al procedimiento PLANEAMIENTO DE ABASTECIMIENTO " P-JEMPP-CEDE4-349", </t>
  </si>
  <si>
    <t>para identificar cantidades, programas y fechas de suministro, en caso de no hacer la verificar previa del material existente, a producir, adquirir y de mantenimiento, debera justificar como establecieron el plan de abastecimiento,dejando como evidencia el oficio de solicitud de Demanda de requerimientos, órdenes y presupuesto autorizado.</t>
  </si>
  <si>
    <t xml:space="preserve">El oficial de logística y/o quien sea responsable del planeamiento logístico en las Unidades militares (D4-B4-S4-C4)  </t>
  </si>
  <si>
    <t xml:space="preserve">verifica las necesidades y limitaciones  trimestralmente para realizar el plan de necesidades, de acuerdo a la Directiva de planeamiento logístico N°0000050/2021, </t>
  </si>
  <si>
    <t xml:space="preserve"> con el fin de optimizar la inversión de los recursos, de acuerdo a las solicitudes de los procesos, en caso de no realizar la verificacion de las necesidaes de sus Unidades, deberan justificar cmo se establecieron para la generacion de los planes, dejando como evidencia de los planes de necesidades.</t>
  </si>
  <si>
    <t>por la desactualización de la normatividad de los procesos, procedimientos, formatos y/o directivas</t>
  </si>
  <si>
    <t>debido a inadecuada aplicación de la normatividad juridica vigente .</t>
  </si>
  <si>
    <t xml:space="preserve">     El riesgo afecta la imagen de alguna área de la organización</t>
  </si>
  <si>
    <t xml:space="preserve">El Director de Planeación Estratégica Logística y el Oficial de Políticas Logísticas, </t>
  </si>
  <si>
    <t>verifica trimestralmente las solicitudes de las recomendaciones y sugerencias que a la normtividad logistica que lleguen al Departamento de Logística, conforme al procedimiento POLÍTICAS LOGÍSTICAS "P-JEMPP--CEDE4-350"</t>
  </si>
  <si>
    <t>con el propósito de realizar la revisión de recomendaciones y sugerencias a las políticas logísticas existentes, en caso de no revisar o no recibir recomendaciones a la Normtividad Logistica existente, se debera dejar documentado los motivos,dejando como evidencia un oficios, circular y/o radiogramas.</t>
  </si>
  <si>
    <t>Aceptar</t>
  </si>
  <si>
    <t>El Director de Planeación Estratégica Logística, el Oficial de Políticas Logísticas DIPEL y los responsables de Planeación Logística en el COLOG y COADE</t>
  </si>
  <si>
    <t xml:space="preserve"> valida anualmente la alineación de las Políticas Logísticas con los Objetivos del Ejército Nacional y la normatividad vigente, conforme al procedimiento POLÍTICAS LOGÍSTICAS "P-JEMPP--CEDE4-350"</t>
  </si>
  <si>
    <t>con el fin de revisar procesos, procedimientos, Lineamientos del Comandante del Ejército, Objetivos Estratégicos, roles y vínculos y la interacción de las tres Jefaturas de Estado mayor con la normatividad Logística,  en caso de no realizar la revision de la alineación, se debera justificar los motivos por los cuales no se adelanto la actividad,  dejando como evidencia Matriz de seguimiento y oficios de la actividad.</t>
  </si>
  <si>
    <t xml:space="preserve"> difunde de manera trimestral las políticas y lineamientos que orientan al Sistema Integrado de Gestión Logística conforme al procedimiento POLÍTICAS LOGÍSTICAS "P-JEMPP--CEDE4-350",</t>
  </si>
  <si>
    <t xml:space="preserve"> con el fin de capacitar al personal que compone el área administrativa y logística de la Fuerza,  en caso de no hacer la difusion se debera buscar mecanismos que permitan dar a conocer la vigencia de las politicas existentes a las Unidades, dejando como evidencia acta de capacitación. </t>
  </si>
  <si>
    <t>por fallas en la trazabilidad de registros de los inventarios  y  en los procesos administrativos</t>
  </si>
  <si>
    <t>debido a alta rotación en el personal de almacenistas y jefes de inventario, que dificulta el control de los activos.</t>
  </si>
  <si>
    <t xml:space="preserve">El Director de Sistemas de Información Logística a traves dle area de inventarios, </t>
  </si>
  <si>
    <t>verifica trimestralmente el cumplimiento al Plan y cronograma de visitas de seguimiento a inventarios a las Unidades del Ejército Nacional de acuerdo al procedimiento "seguimiento inventarios sistema (SAP - SILOG) P-JEMPP-CEDE4-272",</t>
  </si>
  <si>
    <t>para ello se realizara en las visitas la confrontación de inventarios con el propósito de controlar y verificar el estado de los bienes asignados a las Unidades y proyectar las depuraciones del material que cumplen su vida útil y/o se encuentren obsoletos, en caso de no poder realizar la verificación, se delegara de acuedo a sucesion del mando dentro de los gestores de inventarios realizarla,  dejando como evidencia un informe de la visita realizada.</t>
  </si>
  <si>
    <t>verifican trimestralmente que el material que fue publicado en los actos administrativos y OAS, sea descargado del sistema SAP - SILOG, de acuerdo a los  procedimientos "Depuración de inventarios vigentes e Informativos administrativos y OAS P-JEMPP-CEDE4-275"</t>
  </si>
  <si>
    <t>con el fin de tener los cargos actualizados de inventarios, en caso de no realizar la verificación dentro del trimesrte, se debera proceder a buscar de manera inmediata la realización de esta,  quedando la evidencia un informe de la verificación de descargue de inventarios.</t>
  </si>
  <si>
    <t xml:space="preserve">El Jefe de Estado Mayor con el oficial de logística, jefe de inventarios y/o almacenistas en las Unidades militares  </t>
  </si>
  <si>
    <t>verifica mensualmente la actualización del sistema SAP de acuerdo a Directiva de planeamiento logístico N°0000050/2021</t>
  </si>
  <si>
    <t xml:space="preserve"> con el propósito de comprobar los movimientos de inventarios tanto administrativos como fiscales en lo referente a las asignaciones, reintegros y traspasos originados, en caso de no hacerla se debera verificar justificar por escrito el incumplimiento , dejando como evidencia las actas de revista de inventarios. </t>
  </si>
  <si>
    <t>El Jefe de Estado Mayor con el oficial de logística y/o quien sea responsable del planeamiento logístico en las Unidades militares,</t>
  </si>
  <si>
    <t xml:space="preserve"> verifica mensualmente el cumplimento de la Directiva de planeamiento logístico N°0000050/2021 para el seguimiento de inventarios,</t>
  </si>
  <si>
    <t>con el fin de constatar los elementos que están físicos vs. sistema SAP y que no exista fuga o pérdida de material en bodega o en servicio, en caso de no hacerlo se debera soportar el nombramiento o designacion del inspector delegado de la actividad,dejando como evidencia informe  la orden semanal.</t>
  </si>
  <si>
    <t>Posibilidad de Afectación Reputacional y Económica</t>
  </si>
  <si>
    <t>por prescribir las obligaciones de las pólizas del parque automotor de la Fuerza,</t>
  </si>
  <si>
    <t>debido a falencias en el seguimiento y control de planes, procesos, procedimientos, instructivos y  metodologías para las reclamaciones por siniestros.</t>
  </si>
  <si>
    <t>verifica mensualmente el cumplimiento de la  Directiva Permanente Operaciones Logísticas N 00000162 2019 Anexo “E" capitulo SEGUROS</t>
  </si>
  <si>
    <t>con el fin de controlar que se estén realizando los tramites de reclamación ante aseguradora de manera oportuna, en caso de no realizar la verificación se debera pedir reporte al area de Inventarios de transportes la relacion de reclamaciones por parte de las Unidades,  dejando como evidencia los oficios dirigidos a la aseguradora.</t>
  </si>
  <si>
    <t xml:space="preserve"> verifica anualmente la proyección presupuestal para adquisición de las Pólizas de seguros, dando cumplimiento de la  Directiva Permanente Operaciones Logísticas N 00000162 2019 Anexo “E" capitulo SEGUROS literal  "F"</t>
  </si>
  <si>
    <t>con el propósito de coordinar con el MDN la asignación de partidas, suministrando información vigente actualizada en el SAP del parque automotor de la fuerza a asegurar, en caso de no hacer la verificacion de la  proyección, se debera informar y justificar por el imcumplimiento,  dejando como evidencia las formato  y soporte correo institucional.</t>
  </si>
  <si>
    <t>verifica semestralmente la restitución o reparación de automotor  en cumplimiento de lo establecido en el Manual de procedimientos  Administrativos y Contables para el manejo de Bienes del Ministerio de Defensa Nacional,</t>
  </si>
  <si>
    <t>con el fin de lograr que éstas restituyan los bienes de las mismas o superiores características conforme a procedimientos vigentes, en caso de no hacer la verificación, debera buscar de manera prioritaria realizarla, entendiendo la importancia fiscal del bien,
Dejando como evidencia las respectivas actas.</t>
  </si>
  <si>
    <t xml:space="preserve">por las fallas en la identificación de las necesidades para la creación de las especificaciones técnicas de un bien o servicio </t>
  </si>
  <si>
    <t>a la inadecuada o no aplicación del procedimiento vigente para el subsistema Logístico.</t>
  </si>
  <si>
    <t xml:space="preserve">     El riesgo afecta la imagen de la entidad internamente, de conocimiento general, nivel interno, de junta directiva y accionistas y/o de provedores</t>
  </si>
  <si>
    <t>El Director de Estructuración Técnica</t>
  </si>
  <si>
    <t xml:space="preserve"> verifica trimestralmente el cumplimiento de las directrices emitidas en el procedimeinto JEMPP-CEDE4-348, elaboración y/o actualización de las Especificaciones Técnicas versión vigente, con la trazabilidad de la información documentada, </t>
  </si>
  <si>
    <t>con el fin de determinar que se haya cumplido todo el procedimiento de la elaboración de la especificación técnica con sus respectivos soportes cuando se presente necesidades, en caso de realizar la verificación, se debra justificar por escrito el incumplimiento, dejando como evidencia actas, informes, oficios, bases de datos y/o correos electrónicos institucionales.</t>
  </si>
  <si>
    <t>verifica semestralmente  la revison del formato relacionado con la elaboración de especificaciones técnicas de acuerdo con la Directiva de planeamiento logístico N°0000050/2021 Anexo "E"</t>
  </si>
  <si>
    <t>con el fin de que se atiendan las observaciones o recomendaciones en el al formato vigente cuando se presenten,  en caso de no realizar la revision al no contar observaciónes o recomendaciones, se debera generar ratificación del uso del mismo, dejando como evidencia informe de la revisión del formato.</t>
  </si>
  <si>
    <t xml:space="preserve">verifica trimestralmente el cumplimiento y diligenciamiento adecuado en cuanto a la la utilización de formato vigente y aprobado para la elaboración y/o actualización de las Especificaciones Técnicas  de acuerdo con el  procedimiento P-JEMPP-CEDE4-348 vigente, </t>
  </si>
  <si>
    <t>con el fin de no tener modificaciones o alteraciones que generen incumplimiento a la normatividad, en caso de no realizar la verificacion del cumplimeinto del uso correcto del formato, se debera justificar la norealizacion de la actividad, dejando como evidencia el formato vigente y aprobado.</t>
  </si>
  <si>
    <t>Comando de Adquisiciones (COADE).</t>
  </si>
  <si>
    <t xml:space="preserve">Adquirir los bienes y servicios requeridos por la Fuerza durante la vigencia, de manera ágil y eficiente, en cumplimiento con los parámetros legales y el plan anual de adquisiciones; con buenas prácticas administrativas, contractuales y presupuestales, que garanticen la satisfacción del cliente interno (personas, sistemas y operaciones), con evaluaciones periódicas para asegurar la mejora continua en el sostenimiento, proyección y soporte de la Fuerza. </t>
  </si>
  <si>
    <t>Inicia con la recepción del Plan Anual de Adquisiciones y finaliza con la liquidación de los contratos y aplica a todas las   Unidades Ordenadoras del Gasto del Ejército Nacional.</t>
  </si>
  <si>
    <t xml:space="preserve">Adquisiciones de Bienes y Servicios </t>
  </si>
  <si>
    <t xml:space="preserve">por sobrecostos en la fuerza </t>
  </si>
  <si>
    <t>a causa de la omisión en la adecuada estructuración y/o recibo de bienes sin el cumplimiento de los requisitos y/ o especificaciones de los procesos contractuales.</t>
  </si>
  <si>
    <t xml:space="preserve">     Entre 100 y 500 SMLMV </t>
  </si>
  <si>
    <t>C1</t>
  </si>
  <si>
    <t>El Oficial de Planeación o quien haga sus veces de la CENAC y DIADQ</t>
  </si>
  <si>
    <t>A1</t>
  </si>
  <si>
    <t>Oficial de Planes o quien haga sus veces</t>
  </si>
  <si>
    <t>Presupuesto contratado por las unidades ordenadoras del gasto</t>
  </si>
  <si>
    <t>C2</t>
  </si>
  <si>
    <t>El Oficial de Contratación quien haga sus veces de la CENAC y DIADQ</t>
  </si>
  <si>
    <t>verifica bimestralmente que los documentos relacionados con el ejercicio de supervisión del contrato se encuentren cargados en la plataforma SECOP II, dentro de los tiempos y parámetros establecidos en el Manual de Contratación y de Convenios del Ministerio de Defensa Nacional y normatividad relacionada,</t>
  </si>
  <si>
    <t>C3</t>
  </si>
  <si>
    <t>El ordenador del gasto o quien haga sus veces de la CENAC y DIADQ</t>
  </si>
  <si>
    <t>C4</t>
  </si>
  <si>
    <t>verifica bimestralmente la gestión realizada por los supervisores de contratos conforme a lo establecido en el Manual de Contratación y de Convenios del  MDN, guía para el ejercicio de las funciones de supervisión y demás documentos normativos,</t>
  </si>
  <si>
    <t xml:space="preserve">con el fin de realizar seguimiento al avance de la ejecución contractual y al cumplimiento de sus obligaciones. En caso de encontrar novedades en su gestión se deberán informar al Gerente de Proyecto mediante oficio, dejando como evidencia de la verificación acta de reunión. </t>
  </si>
  <si>
    <t>Posibilidad de efectos dañoso sobre intereses patrimoniales de naturaleza publica</t>
  </si>
  <si>
    <t xml:space="preserve">a causa de la omisión de controles antifraude. </t>
  </si>
  <si>
    <t>verifica cada vez que se adjudique un proceso,  que en los contratos se registre la obligatoriedad de constituir garantías contractuales por parte del proveedor, como lo establece el Manual de Contratación y de Convenios del Ministerio de Defensa Nacional Código: GO-M-001 versión 1 resolución 4130 del 16 de junio de 2022,</t>
  </si>
  <si>
    <t>con el propósito de proteger los recursos destinados a la contratación estatal, en caso de no presentarlas se deberá solicitar las garantías y adelantar la acción disciplinaria que por derecho corresponda, dejando como evidencia de la verificación un informe de revisión de una muestra del  10%  de los contratos suscritos en el trimestre.</t>
  </si>
  <si>
    <t>Verificar que en el formato de aprobación de póliza, se incluya la captura de pantalla de la consulta realizada en las páginas oficiales de las aseguradoras de cada uno de los contratos suscritos.</t>
  </si>
  <si>
    <t>Jefe de Contratación</t>
  </si>
  <si>
    <t>por retrasos en la adquisición de bienes y servicios</t>
  </si>
  <si>
    <t>debido a la inadecuada estructuración de procesos y aplicación de la normatividad vigente.</t>
  </si>
  <si>
    <t>valida cada vez  que se realice una auditoria (inspección por parte de los entes de control (Contraloria General de la República (CGR), Ministerio de Defensa) Nacional (MDN),Comando General del las Fuerzas Militares (COGFM), Inspección Ejército (CEIGE), la difusión de los informes al personal involucrado, según lo estipulado dentro del procedimiento de mejora continua P-JEMMPP-CEDE5-181</t>
  </si>
  <si>
    <t>con el fin de retroalimentar los procedimientos de la gestión contractual,  en caso de no recibir auditoría en el periodo se deberá informar a DICRE trimestralmente, dejando como evidencia de la validación el acta de reunión correspondiente.</t>
  </si>
  <si>
    <t>Realizar capacitacion trimestral sobre funciones y responsabilidades a los intervinientes en los procesos contractuales: Gerentes de proyecto, comites y supervisores</t>
  </si>
  <si>
    <t>Director y/o Ordenador del gasto</t>
  </si>
  <si>
    <t>cumplimiento Cronograma de Contratacion</t>
  </si>
  <si>
    <t>verifica mensualmente la ejecución de las tareas establecidas en los planes de mejoramiento, de acuerdo al procedimiento mejora continua P-JEMPP-CEDE5-181,</t>
  </si>
  <si>
    <t>con el fin evitar que se incurra en los mismos hallazgos y de asegurar el mejoramiento continuo de la gestión Unidad,   en caso de no contar con planes de mejoramiento se deberá informar a DICRE trimestralmente, dejando como evidencia de la verificación informe de seguimiento.</t>
  </si>
  <si>
    <t>verifica cada vez que los Comités Estructuradores (jurídico, técnico y económico) elaboren los estudios previos y proyecto de pliego de condiciones que no contengan la exigencia de marcas particulares (según el caso de acuerdo la sentencia del consejo de estado seccion tercera CP JAIME ORLANDO SANTOFIMIO GAMBOA 18118 Marzo de 2011),</t>
  </si>
  <si>
    <t xml:space="preserve"> con el propósito de evitar el direccionamiento de los contratos conforme a lo establecido en Manual de Contratación y de Convenios del Ministerio de Defensa Nacional resolución 4130 del 16 de junio de 2022, en caso que se exijan marcas particulares dentro de un Proceso de Contratación, se debe emitir informe justificando la exigencia, dejando evidencia de la verificación informe mensual.</t>
  </si>
  <si>
    <t xml:space="preserve">por la pérdida de la habilitación de los depósitos Aduaneros del Ejército Nacional </t>
  </si>
  <si>
    <t>debido a la falta de preservación de requisitos iniciales estipulados segun la resolución  046 de 2019 de la DIAN.</t>
  </si>
  <si>
    <t xml:space="preserve">     Entre 10 y 50 SMLMV </t>
  </si>
  <si>
    <t>El Director de Comercio Exterior o su delegado,</t>
  </si>
  <si>
    <t>verifica  trimestralmente, que las instalaciones de los depósitos aduaneros se encuentren en óptimas condiciones de funcionamiento y almacenamiento, de acuerdo con la resolución 046/2019 DIAN,</t>
  </si>
  <si>
    <t>con el fin de evitar posibles sanciones y la inhabilitación de los mismos.  En caso de presentar novedades se deberá dejar constancia en un oficio con los compromisos establecidos para el buen funcionamiento. Dejando como soporte documental de la verificación un informe.</t>
  </si>
  <si>
    <t>Reportar trimestralmente el estado funcionamiento y operación del depósito aduanero, así como de los montacargas, quipos y redes de conectividad, garantizando el funcionamiento de los depósitos.</t>
  </si>
  <si>
    <t>Director de Comercio Exterior</t>
  </si>
  <si>
    <t xml:space="preserve">Proceso de importacion de comercio exterior </t>
  </si>
  <si>
    <t>verifica trimestralmente que los montacargas se encuentren en buen estado de funcionamiento,  para el cargue y descargue de las mercancías,</t>
  </si>
  <si>
    <t xml:space="preserve">con el fin de evitar posibiles sanciones e inhabilitación de los depósitos aduaneros.  En caso de encontrar novedades, se deberá dejar constancia en un oficio con los compromisos establecidos para el restablecimiento de la máquina.  Dejando como soporte de la verificación en un informe </t>
  </si>
  <si>
    <t>Verifica mensulamente el material físico que se encuentra en el depósito aduanero, comparando que esté de acuerdo  a lo registrado en el sistema de la DIAN (material nacionalizado, pendiente por nacionalizar, reembarque),</t>
  </si>
  <si>
    <t>con el fin de  contrarrestar sanciones por parte de la DIAN. En caso de encontrar novedades se deberá dejar constancia en un oficio con los compromisos para definir la situación del material.  Dejando como soporte de la verificación en un informe.</t>
  </si>
  <si>
    <t>por la pérdida de material de origen extranjero adquirido por la Fuerza en sus diferentes modalidades (contratos, acuerdos, convenios, donaciones y loas),</t>
  </si>
  <si>
    <t xml:space="preserve">debido a retrasos en la presentación de la documentación por parte de los Supervisores de los contratos y /o gestores contractuales. </t>
  </si>
  <si>
    <t>El Director de Comercio Exterior o un delegado,</t>
  </si>
  <si>
    <t xml:space="preserve"> Valida bimestralmente,  al menos una operación aduanera en los depósitos aduaneros respecto al procedimiento de recepción de la carga,</t>
  </si>
  <si>
    <t>con el fin de verificar los documentos soportes (la planilla de recepción, acta de reconocimiento y paking list), en concordancia con el  procedimiento P-JEMGF-COADE-357 "Nacionalización de Importación".  En caso de presentar novedades, deberá dejar un informe con los compromisos establecidos para subsanar la documentación faltante.  Dejando como soporte documental de la validación un informe.</t>
  </si>
  <si>
    <t>Reportar las solicitudes con sus respectivos procesos de Nacionalización, controlando que el material haya sido sometido a proceso de formalización aduanera; mediante la elaboración de una matriz de seguimiento.</t>
  </si>
  <si>
    <t>valida bimestralmente tres procesos de nacionalización</t>
  </si>
  <si>
    <t>con el fin de verificar la documentación soporte, en concordancia con el Procedimiento  P-JEMGF-COADE-357 "Nacionalización de Importación".  En caso de encontrar novedades, deberá dejar un informe con los compromisos establecidos para subsanar la documentación faltante.  Dejando como soporte documental de la validación un informe.</t>
  </si>
  <si>
    <t>A2</t>
  </si>
  <si>
    <t>Capacitar semestralmente en tema aduaneros a todo el personal que intervenga dentro de los procesos de Comercio Exterior</t>
  </si>
  <si>
    <t xml:space="preserve"> valida mensualmente que el material que se encuentra en los depósitos esté dentro de los términos aduaneros (sin vencimiento),</t>
  </si>
  <si>
    <t xml:space="preserve"> con el fin de verificar los tiempos de permanencia, para nacionalizar y de retiro del depósito), de acuerdo a lo establecido en el decreto 1165/2019 DIAN.  En caso de presentar alguna novedad debe dejar un informe con los compromisos establecidos para formalizar el régimen aduanero.  Dejando como soporte documental de la validación un informe.</t>
  </si>
  <si>
    <t xml:space="preserve">por la desactualizacion de la normatividad de los procesos, procedimientos, formatos y/o directivas </t>
  </si>
  <si>
    <t>en la elaboracion de documentos bajo los lineamientos emitidos por el Ejército Nacional</t>
  </si>
  <si>
    <t>El oficial de Evaluacion y Seguimiento del COADE</t>
  </si>
  <si>
    <t>difunde el normograma en el formato FO-COEJC-CIEGE-1479 cada vez que sea consolidado,</t>
  </si>
  <si>
    <t xml:space="preserve"> con el fin de socializar las actualizaciones normativas referentes a la contratacion estatal, dejando como evidencia el correo electronico</t>
  </si>
  <si>
    <t>visitas de acompañamiento</t>
  </si>
  <si>
    <t>Verifica anualmente la alineacion de las Politicas con los Objetivos del Ejercito Nacional y la normatividad vigente, Lineamientos del Comandante del Ejército, Objetivos Estratégicos</t>
  </si>
  <si>
    <t>conforme al proceso de Adquisicion de Bienes y Servicios (PR-A-JEMGF-COADE-071), dejando como evidencia un informe de la actividad.</t>
  </si>
  <si>
    <t>Verifica trimestralmente la difusion de los lineamientos y criterios por parte de las Unidades subalternas, relacionados con la gestion contractual de acuerdo a lo establecido en el Manual de Contratacion y de Convenios del Ministerio de Defensa Nacional resolucion 4130 del 16 de junio de 2022 version 1, Código GO-M-001,</t>
  </si>
  <si>
    <t>con el fin de garantizar el cumplimiento del marco general de contratacion y de las politicas internas al respecto, dejando como evidencia acta de reunion.</t>
  </si>
  <si>
    <t>Comando de Ingenieros -  Gestión Ambiental y Ecosistemas</t>
  </si>
  <si>
    <t>Emitir   lineamientos y directrices ambientales que  deben aplicar las Unidades Militares del Ejército, para prevenir, mitigar, corregir y compensar  los impactos ambientales que se puedan generar por el cumplimiento de la misión institucional en el territorio nacional,  efectuando el seguimiento y contribuyendo al apoyo en  la protección y uso sostenible de los recursos naturales</t>
  </si>
  <si>
    <t>Inicia con la formulación y difusión de lineamientos relacionados con: saneamiento básico, manejo y conservación de ecosistemas, educación y sensibilización ambiental, trámites y permisos ambientales, los cuales son ejecutados por las Unidades del Ejército, y finaliza con la evaluación del proceso, y el cumplimiento de los requisitos legales ambientales aplicables.  
Aplica a las siguientes unidades:
1. Departamento de Ingenieros Militares – CEDE10
2. Comando de Ingenieros – COING
3. División
4. Brigada
5. Batallón
6. Escuelas de Formación
7. Escuelas de Capacitación
8. Escuelas de Entrenamiento</t>
  </si>
  <si>
    <t>3. Contribuir a la protección de la seguridad ambiental</t>
  </si>
  <si>
    <t>por apertura de procesos sancionatorios ambientales ejecutoriados en la vigencia, en temas de captación de agua (superficial y subterranea) y vertimientos.</t>
  </si>
  <si>
    <t>El Oficial de gestión ambiental,  oficial asesor ambiental Divisionario, Suboficial gestor ambiental de las Unidades Militares</t>
  </si>
  <si>
    <t>con el fin de realizar el seguimiento al cumplimiento de la normatividad vigente y los requerimientos de las autoridades ambientales evitando la apertura de procesos sancionatorios, en caso de encontrar inconsistencia en el diligenciamiento del formato se realizaran los ajustes con las autoridades competentes, dejando como evidencia el formato "Trámites permisos ambientales FO-COING-591".</t>
  </si>
  <si>
    <t>Realizar el seguimiento a los procesos sancionatorios aprobados verificando el estado y gestiones realizadas a los procesos sancionatorios aperturados.</t>
  </si>
  <si>
    <t>1. Cumplimiento actividades de Gestión Ambiental
2. Capacitación gestores ambientales</t>
  </si>
  <si>
    <t>con el fin de realizar un diagnostico de la situación ambiental y tomar las acciones pertinentes para evitar la apertura de procesos sancionatorios por malas practicas ambientales, en caso de presentarse algún incumplimiento se debe solicitar al Comando Superior el apoyo para las acciones de mejora, dejando como evidencia el formato "Informe de visita técnica ambiental FO-COING-810"</t>
  </si>
  <si>
    <t>con el fin de proponer proyectos y medidas de protección ambiental para prevenir, mitigar, corregir y/o compensar los impactos ambientales que se puedas generar en el marco del cumplimiento de la misión Institucional, en caso que no se cumpla con la matriz de impactos se debe informar al Comandante de la Unidad, dejando como evidencia  el formato "Identificación, evaluación y priorización de impactos ambientales FO-COING-595".</t>
  </si>
  <si>
    <t>con el fin de evitar malas practicas ambientales que conllevan a la apertura de procesos sancionatorios enmarcados en la Ley, en caso de presentar inconsistencias se informara al Comando Superior la falta de cumplimiento de las directrices emitidas por el proceso, dejando como evidencia el plan de trabajo anual e informes de gestión ambiental trimestral de la Unidades (FO-JEMGFCOING-1961).</t>
  </si>
  <si>
    <t>C5</t>
  </si>
  <si>
    <t>verifica trimestralmente el estado y las necesidades de los sistemas de tratamiento de agua potable y residual de las Unidades Militares, de acuerdo de la Directiva 0230 "Gestión ambiental y Ecosistemas”,</t>
  </si>
  <si>
    <t>con el fin de garantizar el estado y funcionamiento de los sistemas de tratamiento, en caso de presentarse novedades en el funcionamiento se debe solicitar los recursos necesarios para su adecuación o mantenimiento, dejando como evidencia los Formato FO-COING- 596 "Informe plantas de tratamiento agua residual" y Formato FO-JEMGF-COING-2018 "Informe plantas de tratamiento agua potable"</t>
  </si>
  <si>
    <t>Comando de Ingenieros - Gestión Finca Raíz</t>
  </si>
  <si>
    <t>Emitir lineamientos y asesorar en la administración y control de predios de propiedad del Ministerio de Defensa Nacional, entidades públicas o privadas  a cargo del Ejército Nacional.</t>
  </si>
  <si>
    <t>Inicia con formulación de directrices y el estudio de requerimientos relacionados con la administración de predios del Ministerio de Defensa Nacional, entidades públicas o particulares a cargo del Ejército Nacional, y culmina con el cumplimiento de las normas en la administración de los mismos. Aplica a las siguientes unidades:
1. Departamento de Ingenieros Militares – CEDE10
2. Comando de Ingenieros – COING
3. Brigada
4. Batallones</t>
  </si>
  <si>
    <t xml:space="preserve">por pérdida de terrenos a cargo del Ejército Nacional por invasiones, </t>
  </si>
  <si>
    <t>a causa de la omisión en la verificación del estado de los cerramientos de linderos, por parte del personal responsable de las Unidades.</t>
  </si>
  <si>
    <t>El Suboficial de Finca Raíz de las Brigadas</t>
  </si>
  <si>
    <t>verifica trimestralmente el cerramiento de los predios a cargo de la Unidad Militar de acuerdo con la Directiva Permanente "Gestión de Finca Raíz -  Geomática y Topografía" - Anexo "D" y "J",</t>
  </si>
  <si>
    <t>con el fin de conocer los bienes fiscales a cargo y evitar la invasión de los predios,  en caso de presentarse las novedades se debe realizar las gestiones pertinentes para realizar el mantenimiento de los cerramientos, dejando como evidencia el informe de linderos de predios.</t>
  </si>
  <si>
    <t>Oficial Finca Raíz COING
Suboficial Finca Raíz BR</t>
  </si>
  <si>
    <t>Aprobación de planos de levantamiento de linderos.</t>
  </si>
  <si>
    <t>El Suboficial de Finca Raíz de la Brigada</t>
  </si>
  <si>
    <t>verifica semestralmente el estado general de los predios mediante las revistas realizadas por la unidad militar, de acuerdo con la Directiva Permanente "Gestión de Finca Raíz - Geomática y Topografía",</t>
  </si>
  <si>
    <t>con el fin de conocer la situación general de los predios y mantener actualizada la información de cada uno, en caso de encontrar novedades se deben reportar al Comandante de la Unidad para tomar las acciones pertinentes, dejando como evidencia el acta de revista semestral.</t>
  </si>
  <si>
    <t>El Oficial Finca Raíz COING</t>
  </si>
  <si>
    <t>verifica semestralmente el seguimiento de las acciones si se presenta una invasión en los terrenos a cargo, de acuerdo con el Procedimiento "FO-COING-215 Manejo de Invasores",</t>
  </si>
  <si>
    <t>con el fin de instaurar acciones jurídicas correspondientes ante las autoridades competentes, en caso de que se presente la invasión de los predios se debe informar al COING para iniciar las acciones jurídicas, dejando como evidencia la acción presentada.</t>
  </si>
  <si>
    <t>Comando de Ingenieros - Gestión del Riesgo de Desastres</t>
  </si>
  <si>
    <t>Emitir los lineamientos para la Gestión del Riesgo de Desastres, mediante la implementación de los procesos de conocimiento, reducción y manejo de desastres al interior de la Fuerza y en apoyo a la atención de emergencias o desastres a nivel nacional o internacional como parte del Sistema Nacional de Gestión de Riesgo de Desastres.</t>
  </si>
  <si>
    <t xml:space="preserve">Inicia con la emisión de directrices relacionadas con el conocimiento, reducción y manejo de desastres, orientadas a la implementación de estos al interior de la Fuerza, así como la ejecución de actividades en apoyo al Sistema Nacional Gestión del Riesgo de Desastres (SNGRD) y finaliza con el seguimiento al desarrollo de los mismos. 
Aplica a las siguientes unidades:
1. Departamento de Ingenieros Militares – CEDE10
2. Comando de Ingenieros – COING
3. Divisiones
4. Brigada de Ingenieros de Atención y Prevención de Desastres.
</t>
  </si>
  <si>
    <t>por pérdida de las capacidades diferenciales para la respuesta (Conocimiento, reducción y manejo) en la gestión del riesgo de desastres</t>
  </si>
  <si>
    <t>debido al incumplimiento a lo establecido en la Ley 1523 de 2012, en lo referente al proceso y en apoyo al Sistema Nacional de Gestión del Riesgo de Desastres (SNGRD).</t>
  </si>
  <si>
    <t>El Oficial de Gestión del Riesgo de Desastres, Oficiales Divisionarios de Ingenieros, Brigadas, BRIAD y Batallones</t>
  </si>
  <si>
    <t>validan trimestralmente los apoyos en atención a emergencias o desastres realizados por las Unidades Militares, de acuerdo a los protocolos establecidos por Ejército y la UNGDR,</t>
  </si>
  <si>
    <t>con el fin de minimizar los daños y perdidas en la materialización de eventos fisicos peligrosos en el territorio Nacional, en caso de no poder realizar los apoyos debe informar al Comando Superior para tomar las medidas pertinentes, dejando como evidencia los informes de manejo de desastres FO-JEMGF-COING-1306.</t>
  </si>
  <si>
    <t>Elaborar la caracterización de escenarios de riesgo de origen natural para las instalaciones militares del Ejército Nacional.</t>
  </si>
  <si>
    <t xml:space="preserve"> El Oficial de Gestión del Riesgo de Desastres, Oficiales Divisionarios de Ingenieros, Brigadas, BRIAD y Batallones</t>
  </si>
  <si>
    <t>Capacitaciones en gestión del riesgo de desastres a las Unidades Militares.
Desarrollo de acciones en prevención o mitigación del riesgo
Apoyos realizados en la atención a emergencias o desastres en el territorio Nacional</t>
  </si>
  <si>
    <t>validan trimestralmente el informe con las acciones de prevención y mitigación del riesgo desarrolladas por las Unidades Militares, de acuerdo a la Directiva Permanente de Gestión del riesgo de desastres,</t>
  </si>
  <si>
    <t>con el fin de que se adopten con antelación medidas para reducir la amenaza, exposición y vulnerabilidad de las personas los medios de subsistencia, bienes, infraestructura y recursos ambientales, en caso que no se cuente con solicitudes de los entes territoriales se debe realizar un oficio informando al COING de la situación, dejando como evidencia los informes de reducción del riesgo FO-COING-761.</t>
  </si>
  <si>
    <t>Realizar las capacitaciones o entrenamietnos con entidades del Sistema Nacional de Gestión del Riesgo de Desastres u otras entidades que fortalezcan las capacidades en el marco del proceso de Gestión del Riesgo de Desastres</t>
  </si>
  <si>
    <t>verifican trimestralmente los elementos y/o equipamiento de los pelotones de Ingenieros de Gestión del Riesgo de Desastres de acuerdo a la Directiva Permanente en Gestión del riesgo de desastres,</t>
  </si>
  <si>
    <t>con el fin de establecer las capacidades y personal con que cuentan las Unidades, para atender oportuna y eficientemente los requerimientos por parte del SNGRD, en caso de no contar con el equipamiento, capacitación o entrenamiento se debe realizar las gestiones necesarias ante las entidades del SNGRD o entes territoriales, dejando como evidencia la lista verificación de elementos del pelotón de Ingenieros de Gestión del Riesgo de Desastres.</t>
  </si>
  <si>
    <t xml:space="preserve">por pérdida o uso inadecuado de los puentes modulares semipermanentes en la Gestión del Riesgo de Desastres </t>
  </si>
  <si>
    <t xml:space="preserve"> a causa de la omisión a lo establecido en la Ley 1523 de 2012, en lo referente al proceso y en apoyo al Sistema Nacional de Gestión del Riesgo de Desastres (SNGRD).</t>
  </si>
  <si>
    <t xml:space="preserve">     Entre 50 y 100 SMLMV </t>
  </si>
  <si>
    <t>Oficial de Ingenieros de la Brigada Especial de Ingenieros (BRING)</t>
  </si>
  <si>
    <t>verifica trimestralmente el cumplimiento de las revistas para verificar el estado de los puentes que se encuentran instalados, de acuerdo con el cronograma anual de las revistas,</t>
  </si>
  <si>
    <t>Oficial de Gestión del Riesgo de Desastres, Brigada de Ingenieros</t>
  </si>
  <si>
    <t>Cantidad de puentes metalicos semipermanente instalados.</t>
  </si>
  <si>
    <t>Oficial Gestión del Riesgo</t>
  </si>
  <si>
    <t>verifica trimestralmente los informes de los puentes instalados por la Fuerza en apoyo al SNGRD, de acuerdo a la directiva permanente de Gestión del Riesgo de Desastres,</t>
  </si>
  <si>
    <t>Comandante Financiero y Presupuestal (COFIP)</t>
  </si>
  <si>
    <t>Administrar sistemas de información (SIIF NACIÓN Y SAP) contable y presupuestal bajo los principios de confiabilidad, oportunidad y razonabilidad de acuerdo a la normatividad vigente, que coadyuve como soporte para la toma de decisiones al interior de la institución, cumpliendo con los lineamientos establecidos por lo entes de control del estado.</t>
  </si>
  <si>
    <t>Inicia con la asignación del presupuesto a las Unidades Ejecutoras, hasta la consolidación y presentación de los Estados Financieros ante el Ministerio de Defensa Nacional y los entes de control: Contraloría General de la República y Contaduría General de la Nación.</t>
  </si>
  <si>
    <t>Posibilidad de Afectación Económica</t>
  </si>
  <si>
    <t>por la no suscripción de convenios con las empresas del sector minero energético del país</t>
  </si>
  <si>
    <t xml:space="preserve">debido a cambios en manuales, normas y lineamientos del Ministerio de Defensa Nacional.  </t>
  </si>
  <si>
    <t xml:space="preserve">El Jefe de Estado Mayor de Planeación Políticas, a través del Jefe del Departamento de Planeación, </t>
  </si>
  <si>
    <t xml:space="preserve">verifica y remite trimestralmente la herramienta de “estimación de costos especial atención”, a la Dirección de Capacidades e Innovación de MDN, conforme a los lineamientos establecidos en el manual de contratación y convenios de MDN - Resolución 4213 de 2023, </t>
  </si>
  <si>
    <t>Sin Documentar</t>
  </si>
  <si>
    <t xml:space="preserve">Realizar mesa de trabajo entre CEDE5-DIPAP, COFIP-DICCO con el fin de realizar seguimiento a las cartas de intención </t>
  </si>
  <si>
    <t>Director DICCO</t>
  </si>
  <si>
    <t xml:space="preserve">El Director de Convenios de Colaboración, </t>
  </si>
  <si>
    <t xml:space="preserve">verifica cada vez que se requiera, los documentos soportes remitidos por las empresas que manifiestan su interés en celebrar un convenio de colaboración, en relación a lo exigido en los lineamientos establecidos en el manual de contratación y convenios de MDN Resolución 4213 de 2023, </t>
  </si>
  <si>
    <t>con el fin de dar inicio a la estructuración del convenio de colaboración. En caso de presentarse observaciones en los documentos presentados por la empresa, se les debe informar para que remita los documentos observados. Dejando como soporte documental de la verificación, un oficio de remisión a los diferentes actores que participan en el proceso.</t>
  </si>
  <si>
    <t>Realizar informe al SECEJ comunicando el avance de la estructuración, ejecución, liquidación de los convenios.</t>
  </si>
  <si>
    <t>C6</t>
  </si>
  <si>
    <t>por ausencia de documentos soportes para realizar trámites de liquidación y cierre de compromisos</t>
  </si>
  <si>
    <t xml:space="preserve">debido a falta de documentación que soporta la ejecución de los aportes acordados en los convenios de colaboración.  </t>
  </si>
  <si>
    <t xml:space="preserve">El suboficial de seguimiento de la DICCO, </t>
  </si>
  <si>
    <t xml:space="preserve">coteja trimestralmente la información registrada en el formato F29 frente a los soportes documentales de la ejecución de los convenios vigentes de acuerdo a lo establecido en la "Resolución 4213 de 2023 Manual de Contratación y de Convenios" o la que aplique, así como los lineamientos del Comando General de las Fuerzas Militares, y el procedimiento P-SECEJ-COFIP-308, </t>
  </si>
  <si>
    <t>con el fin de velar por la ejecución de conformidad con lo acordado en las minutas. En caso de no contar con los formatos se debe elaborar un oficio con la debida justificación. Dejando como soporte documental del cotejo, el Formato F29-F30 y anexo 5 informe de supervisión.</t>
  </si>
  <si>
    <t>Realizar capacitaciones a las Divisiones y Brigadas con el fin de retroalimentar la correcta organización de los soportes que se realizan en la estructuración, seguimiento y liquidación de los convenios de colaboración</t>
  </si>
  <si>
    <t xml:space="preserve">
El Supervisor específico de convenios de colaboración minero energético y el Oficial logístico o quien haga sus veces en las Divisiones y/o Unidades,</t>
  </si>
  <si>
    <t xml:space="preserve"> verifican mensualmente que los bienes recibidos por convenios de colaboración se encuentren registrados y dados de alta en la plataforma SAP y que cuenten con los soportes documentales de ejecución, de acuerdo al procedimiento de convenios de colaboración P-SECEJ-COFIP-308, </t>
  </si>
  <si>
    <t>con el fin garantizar el reconocimiento de los bienes y servicios recibidos por convenios de colaboración minero energéticos en los Estados Financieros del Ejército Nacional. En caso de no tener convenios vigentes en el periodo se debe realizar un oficio justificando la no realización del cruce contable. Dejando como evidencia de la verificación, un informe del cruce contable suscrito por el Supervisor especifico, oficial logístico y contador de la Subunidad Ejecutora de Presupuesto que centraliza la información financiera de la(s) unidad(es) beneficiadas.</t>
  </si>
  <si>
    <t>Recepción mensual de documento que certifique la existencia de un expediente documental por cada uno de los convenios, así como de los documentos soportes que evidencien la ejecución de los aportes recibidos por convenios de colaboración.</t>
  </si>
  <si>
    <t>Supervisor específico de convenios de colaboración minero energético</t>
  </si>
  <si>
    <t xml:space="preserve">
El suboficial de seguimiento,</t>
  </si>
  <si>
    <t xml:space="preserve"> verifica trimestralmente que en el comité de coordinación y seguimiento se aprueben los planes de inversión y se efectué el cronograma de entrega y ejecución de los aportes con relación a lo estipulado en el Plan de Inversión de acuerdo al procedimiento de convenios de colaboración P-SECEJ-COFIP-308, </t>
  </si>
  <si>
    <t>con el fin de realizar seguimiento a la ejecución. En caso de no de realizarse el comité de coordinación, se debe elaborar oficio informando porque no se llevaron a cabo los comités. Dejando como evidencia de la verificación, las actas de comité de coordinación y seguimiento.</t>
  </si>
  <si>
    <t xml:space="preserve">El Supervisor específico de convenios de colaboración minero energético, </t>
  </si>
  <si>
    <t xml:space="preserve">verifica mensualmente la ejecución de los convenios a través de los formatos F29 y el informe de supervisión dirigido a la Dirección de Convenios, el día 20 de cada mes, de acuerdo al procedimiento de convenios de colaboración P-SECEJ-COFIP-308, </t>
  </si>
  <si>
    <t>con el fin de asegurar un adecuado seguimiento en la entrega y ejecución de los aportes acordados. En caso de no tener convenios vigentes en el periodo, se debe elaborar un oficio con la respectiva justificación. Dejando como evidencia de la verificación, el Formato F29 y los informes de supervisión.</t>
  </si>
  <si>
    <t>por sanciones de extemporaneidad, de corrección e intereses de mora</t>
  </si>
  <si>
    <t>a causa de omisión en la presentación y pago oportuno de las declaraciones tributarias</t>
  </si>
  <si>
    <t xml:space="preserve">El Director Financiero, </t>
  </si>
  <si>
    <t xml:space="preserve">verifica trimestralmente el cumplimiento al cronograma de capacitaciones frente al acta de asistencia del personal integrante del tren administrativo de las Unidades Militares y  Subunidades Ejecutoras de Presupuesto (JEM, Ejecutivos y segundos comandantes, facturador, contadores, auxiliares contables , tesoreros), conforme a lo establecido en la circular de actualizaciones de la vigencia, </t>
  </si>
  <si>
    <t>con el fin de garantizar la correcta aplicación de las normas tributarias, financieras y presupuestales. En caso de no llevarse a cabo una capacitación se debe realizar la reprogramación e informar por oficio al comandante del COFIP y a las Subunidades Ejecutoras de Presupuesto. Dejando como evidencia de la verificación, el acta de capacitación.</t>
  </si>
  <si>
    <t>Elaborar acta de cruce con el fin de verificar los valores causados y el saldo en la bolsa de deducciones en SIIF Nación</t>
  </si>
  <si>
    <t xml:space="preserve">Contador y Tesorero de la Subunidad Ejecutora de Presupuesto </t>
  </si>
  <si>
    <t xml:space="preserve">Las Subunidades Ejecutoras de Presupuesto a través del Ordenador del Gasto, Contador y Tesorero, </t>
  </si>
  <si>
    <t xml:space="preserve">verifican anualmente que el proceso de la presentación de la información exógena (nacional y municipal) se efectúe correcta y oportunamente, conforme lo establece la Guía Financiera vigente "Generación de Información Exógena" emitida por el Ministerio de Defensa Nacional, </t>
  </si>
  <si>
    <t>Elaborar informe con las novedades de las certificaciones de presentación de declaraciones tributarias (nacionales y municipales)</t>
  </si>
  <si>
    <t xml:space="preserve">Director Financiero </t>
  </si>
  <si>
    <t xml:space="preserve">Las Subunidades Ejecutoras de Presupuesto a través del Ordenador del Gasto, </t>
  </si>
  <si>
    <t xml:space="preserve">validan mensualmente que las declaraciones tributarias se hayan presentado correcta y oportunamente, frente a las deducciones realizadas en el SIIF NACIÓN (Obligaciones), en concordancia con la circular vigente de roles y funciones de las tesorerías emitida por el Comando Financiero y Presupuestal, </t>
  </si>
  <si>
    <t>con el fin de garantizar que no existan declaraciones tributarias ineficaces o con inconsistencias. En caso de presentar inconsistencias en las declaraciones se debe elaborar un informe justificando las causas que conllevaron al incumplimiento, dando a conocer las sanciones establecidas. Dejando como soporte de la validación, la certificación suscrita por los funcionarios competentes (ordenador del gasto - contador y tesorero).</t>
  </si>
  <si>
    <t xml:space="preserve">verifican trimestralmente la presentación y pago de las declaraciones tributarias (nacionales- municipales), frente al estado de las mismas en los sistemas de información fiscal (DIAN- secretarías de Hacienda), conforme a lo dispuesto en la Directiva de Rendición de informes financieros vigente, </t>
  </si>
  <si>
    <t>con el fin de garantizar que no se presenten inconsistencias en las declaraciones tributarias. En caso de presentarse novedades en la plataforma de la DIAN, se debe elaborar un documento donde se evidencien las inconsistencias en la declaración (pantallazo). Dejando como evidencia de la verificación, el acta de conciliación de impuestos trimestral.</t>
  </si>
  <si>
    <t>por inconsistencias en la razonabilidad de los Estados Financieros</t>
  </si>
  <si>
    <t xml:space="preserve">debido a que no se reconocen oportunamente los hechos económicos </t>
  </si>
  <si>
    <t xml:space="preserve">El Director Financiero del Ejército, </t>
  </si>
  <si>
    <t xml:space="preserve">verifica trimestralmente la correcta aplicación de los procedimientos  presupuestales, financieros, contables y tributarios, de las Subunidades Ejecutoras de Presupuesto de acuerdo a la circular de visitas administrativas emitida para la vigencia y lo establecido en el procedimiento de "verificación razonabilidad de los estados financieros consolidados del Ejército Nacional P-COFIP DIFIN-024", </t>
  </si>
  <si>
    <t>con el fin de mitigar posibles inconsistencias en la información financiera consolidada de la Fuerza. En caso de no realizarse la visita administrativa a la Unidad se debe reprogramar o modificar el cronograma e informar a la Subunidad Ejecutora de Presupuesto. Dejando como soporte documental de la verificación, el informe de la visita administrativa a la Unidad.</t>
  </si>
  <si>
    <t xml:space="preserve">Elaborar informe de respuesta a las observaciones de la cuenta Fiscal trimestral </t>
  </si>
  <si>
    <t xml:space="preserve">Subunidades Ejecutoras de Presupuesto </t>
  </si>
  <si>
    <t xml:space="preserve">El Oficial Central Contable, Analistas Contables de la Dirección Financiera, </t>
  </si>
  <si>
    <t xml:space="preserve">verifican trimestralmente, la información financiera a través de los sistemas de información SIIF NACIÓN - SAP, con relación a la cuenta fiscal mensual rendida por las Subunidades Ejecutoras de Presupuesto y al procedimiento de “elaboración y presentación de los estados financieros de las Unidades Ejecutoras de Presupuesto P-SECEJ-COFIP-025", </t>
  </si>
  <si>
    <t>con el fin de verificar la consistencia de la información financiera. En caso de elaborar el informe fuera de los tiempos establecidos se deberá presentar un documento donde se justifique por qué no se presenta dentro de los tiempos establecidos. Dejando como evidencia de la verificación, el informe con las observaciones a la cuenta fiscal a las Subunidades Ejecutoras de Presupuesto.</t>
  </si>
  <si>
    <t>Diligenciar el anexo de construcciones en curso de la cuenta fiscal</t>
  </si>
  <si>
    <t xml:space="preserve">El Director del Departamento de Inteligencia y Contrainteligencia a través del almacenista general CEDE2, </t>
  </si>
  <si>
    <t xml:space="preserve">verifica mensualmente el cargue de los bienes adquiridos con presupuesto de gastos reservados en el programa SIGAR, con relación a la ejecución de los recursos y a lo establecido en la "Directiva 00000212 del 02 de diciembre del 2022”, </t>
  </si>
  <si>
    <t>con el fin de llevar el control de los bienes adquiridos. En caso de no contar con el cargue de bienes con recursos de gastos reservados en el SIGAR, se debe elaborar un documento con la justificación. Dejando como evidencia de la verificación, el informe del registro de los bienes en el SIGAR.</t>
  </si>
  <si>
    <t xml:space="preserve">La Subunidad Ejecutora de Presupuesto a través del Ordenador del Gasto, </t>
  </si>
  <si>
    <t xml:space="preserve">verifica cada vez que se efectúe visita administrativa a la Subunidad, el informe de observaciones emitido por la DIFIN, en relación a la corrección del 100% de las novedades presentadas y a la circular de visitas administrativas para la vigencia, </t>
  </si>
  <si>
    <t>con el fin de garantizar que no se vuelvan a presentar las mismas observaciones. En caso de que la Subunidad Ejecutora de Presupuesto no presente visita administrativa en el mes, se debe elaborar un oficio con la debida justificación. Dejando como soporte de la verificación, el informe de corrección de observaciones a la visita administrativa.</t>
  </si>
  <si>
    <t xml:space="preserve">verifica mensualmente el estado de avance de las construcciones en curso en relación a la ejecución del presupuesto asignado y al régimen de contabilidad pública - catálogo general de cuentas de la Contaduría General de la Nación, </t>
  </si>
  <si>
    <t>con el fin de garantizar que el reconocimiento contable de las mismas corresponda con la realidad económica. En caso de que la Unidad no presente construcciones en curso deberá elaborar un oficio con la debida justificación. Dejando como evidencia de la verificación, el informe de avance de las construcciones en curso.</t>
  </si>
  <si>
    <t xml:space="preserve">por el pago inadecuado de la nómina  al beneficiario final </t>
  </si>
  <si>
    <t>debido a la falta de verificación del archivo plano (DIP) elaborado por los tesoreros</t>
  </si>
  <si>
    <t xml:space="preserve">El Ordenador del Gasto, Oficial de Contabilidad, Oficial de Tesorería y Oficial de Presupuesto de la Subunidad Ejecutora de Presupuesto, </t>
  </si>
  <si>
    <t xml:space="preserve">verifican mensualmente los valores a deducir de acuerdo a las actas de revisión a la nómina, dineros a consignar en las cuentas de los beneficiarios, dineros que se van a retirar en efectivo (Área y Abastecimiento), y constitución de acreedores varios, de acuerdo a lo establecido en la Circular de control, manejo y funciones de tesorería de la vigencia, </t>
  </si>
  <si>
    <t>con el fin de tener claridad de los valores reportados por las Unidades en el acta de revisión a la nómina. En caso de presentarse inconsistencias se debe informar a la Unidad mediante oficio para que solucione la novedad presentada. Dejando como soporte de la verificación, el balance de nómina discriminado por cada Unidad y detallados por activos y soldados.</t>
  </si>
  <si>
    <t>Respuesta a las observaciones del informe de visita administrativa, relacionada con el pago de la nómina a beneficiario final. En caso de que la Unidad no presente visita administrativa en el mes debe dejar como evidencia oficio justificatorio.</t>
  </si>
  <si>
    <t xml:space="preserve"> Odenador del Gasto,  tesorero y contador</t>
  </si>
  <si>
    <t xml:space="preserve">El Ordenador del Gasto de la Subunidad Ejecutora de Presupuesto, </t>
  </si>
  <si>
    <t xml:space="preserve">valida el nombramiento de forma mensual en la orden semanal de un inspector delegado para que verifique en forma selectiva los pagos de los sueldos del personal de oficiales, suboficiales, soldados profesionales, bonificación de soldados y civiles, realizando cruces de información entre las nóminas respectivas y el DIP elaborado por el oficial de tesorería de acuerdo a lo establecido en la Circular de Pago de nómina a beneficiario final vigencia, </t>
  </si>
  <si>
    <t>con el fin de identificar que se realice el adecuado pago al beneficiario final. En caso de no realizarse el nombramiento en la orden del día del inspector que verificará los pagos y las nóminas, se debe elaborar un documento informando la novedad y proceder a nombrar al inspector delegado. Dejando como evidencia de la validación, el acta de reunión donde se relacionen los valores pagados DIP VS Listado de nómina.</t>
  </si>
  <si>
    <t xml:space="preserve">El jefe de Presupuesto de la Subunidad Ejecutora de Presupuesto, </t>
  </si>
  <si>
    <t xml:space="preserve">verifica mensualmente que los valores reportados como deducidos en las actas de revisión de la nómina enviadas por las unidades centralizadas sean iguales a los valores presentados por la Subunidad Ejecutora de Presupuesto de acuerdo a lo establecido en la circular de Pago de nómina a beneficiario final de la vigencia y /o el procedimiento de “nómina del Ejército Nacional”, </t>
  </si>
  <si>
    <t>con el fin de evitar que se presenten diferencias en los valores que se deben deducir. En caso de presentarse inconsistencias en los valores a deducir, se debe informar a la Unidad mediante oficio para que solucione la novedad presentada. Dejando como evidencia de la verificación, el formato deducido nómina.</t>
  </si>
  <si>
    <t xml:space="preserve">verifica trimestralmente la correcta aplicación de los lineamientos establecidos para el pago de nómina a beneficiario final de acuerdo a lo establecido en el procedimiento de visitas administrativas frente al cronograma de visitas administrativas a las Subunidades Ejecutoras de Presupuesto vigencia actual, </t>
  </si>
  <si>
    <t xml:space="preserve">con el fin de verificar el adecuado cumplimiento a los lineamientos establecidos a nivel central para el pago de nómina beneficiario final.  En caso de no realizarse la visita administrativa a la Unidad, se debe reprogramar o modificar el cronograma e informar a la Subunidad.  Dejando como soporte documental de la verificación, los informes de las visitas administrativas a las Subunidades Ejecutoras de Presupuesto. </t>
  </si>
  <si>
    <t>Garantizar una adecuada planeación, distribución y seguimiento a la ejecución presupuestal de los recursos asignados al Ejército para el cumplimiento de la misión, a través de una visión integral del presupuesto sustentada en información consistente para la toma de decisiones y la optimización de recursos.</t>
  </si>
  <si>
    <t>Desde la planeación y distribución de recursos, pasando por la asesoría al alto mando para la toma de decisiones y el seguimiento presupuestal permanente a la gestión de recursos de las Unidades ejecutoras. Aplica para todos los procesos.</t>
  </si>
  <si>
    <t>Gestión Presupuestal</t>
  </si>
  <si>
    <t>por retrasos en la presentación del Anteproyecto de Presupuesto y el Plan Anual de Adquisiciones al Ministerio de Defensa Nacional  y al Ministerio de Hacienda y Crédito Público,</t>
  </si>
  <si>
    <t>debido al incumplimiento de las unidades de planeación en la entrega de las actividades estipuladas en el plan de trabajo</t>
  </si>
  <si>
    <t>Director de Planeación Presupuestal - Oficial de Análisis y Planeación Presupuestal</t>
  </si>
  <si>
    <t>verifica  semestralmente la socialización de las actividades establecidas conforme a las directrices del Plan de Trabajo y los cronogramas del Anteproyecto y el Plan Anual de Adquisiciones, dirigidos a las Unidades de Planeación.</t>
  </si>
  <si>
    <t>El objetivo es asegurar una planificación y programación eficiente de la planeación presupuestal.  En caso de que la socialización  semestral no se haya llevado a cabo, el Director de Planeación Presupuestal podrá emitir un comunicado formal solicitando una nueva verificación de manera inmediata y reorganizando el calendario de socialización de los lineamientos.
Dejando como soporte documental de la verificación el acta de reunión</t>
  </si>
  <si>
    <t>Realizar mesa de trabajo entre CEDE5-DIPAP y las 10  Unidades de Planeación , con el fin de realizar seguimiento a cada una de las fases del Anteproyecto y Plan Anual de Adquisiciones.</t>
  </si>
  <si>
    <t xml:space="preserve">Director DIPAP </t>
  </si>
  <si>
    <t>Normbre del indicador: Planeación del presupuesto para soportar las capacidades y funcionamiento de la Fuerza
Descripción: Cumplir al 100% con las FASES para la planeación del presupuesto.
Variables:
 V.1 Cantidad de FASES ejecutadas para la planeación del presupuesto de la siguiente vigencia 2025
 V.2 Cantidad de FASES programadas para la planeación del presupuesto de la siguiente vigencia
Formula del indicador:V1/V2*100
Indicador que mide el porcentaje de cumplimiento de las fases planificadas en la elaboración del presupuesto, desde el plan de trabajo del anteproyecto hasta el plan anual de adquisiciones.</t>
  </si>
  <si>
    <t>valida semestralmente la socialización  de  las directrices presidenciales sobre austeridad y optimización de recursos para la vigencia correspondiente, conforme a las pautas establecidas en el Plan Anual de adquisiciones</t>
  </si>
  <si>
    <t xml:space="preserve"> Esta validación se realizará a través de la emisión de lineamientos claros y específicos, que proporcionen a las Unidades de Planeación las herramientas necesarias para cumplir con las actividades y tareas previstas en el proceso de planeación presupuestal, garantizando el alineamiento con las políticas y objetivos definidos. En caso de que la socialización  semestral no se haya llevado a cabo, el Director de Planeación Presupuestal podrá emitir un comunicado formal solicitando una nueva verificación de manera inmediata y reorganizando el calendario de socialización de los lineamientos. Dejando como soporte documental de la validación el acta de reunión</t>
  </si>
  <si>
    <t xml:space="preserve">Realizar informes de los avances de cada una de las fases por parte de las 10 Unidades de Planeación </t>
  </si>
  <si>
    <t>Unidades de Planeación</t>
  </si>
  <si>
    <t>Oficial Analista de Funcionamiento, CEDES1-2-4-6-7-9-10- DAVAA, CEAYG, DIVFE</t>
  </si>
  <si>
    <t>coteja trimestralmente la información de las solicitudes de presupuesto (soportes) correspondientes a las necesidades establecidas, de acuerdo con las directrices del Plan Anual de Adquisiciones</t>
  </si>
  <si>
    <t xml:space="preserve">Esta verificación se llevará a cabo en coordinación con los funcionarios responsables de planeación (Comandos, Departamentos y Direcciones), con el objetivo de brindar apoyo a las diez (10) unidades de planeación para identificar las necesidades específicas de los programas y subprogramas, así como los bienes y servicios requeridos. En caso de que las Unidades de Planeación no presenten las necesidades de bienes y servicios, deberán estructurarlas adecuadamente y presentarlas al Director de Planeación.  Dejando como soporte documental del cotejo el acta de reunión y/o informe </t>
  </si>
  <si>
    <t xml:space="preserve">Posibilidad de </t>
  </si>
  <si>
    <t>efectos dañoso sobre los recurso de la entidad por una estimación incorrecta  (por exceso o por defecto)  de la demanda de programas, con sus bienes y servicios</t>
  </si>
  <si>
    <t xml:space="preserve"> a causa de la omisión de las bases de cálculo y soportes que identifican los costos asociados de las necesidades de la Fuerza por parte de las Unidades de Planeación.</t>
  </si>
  <si>
    <t>El Director de Planeación Presupuestal - Oficial Analista de Funcionamiento - Oficial de Proyección de Sostenimiento</t>
  </si>
  <si>
    <t>valida que se realice semestralmente la capacitación metodológica sobre los Costos del Ciclo de Vida (CCV), de acuerdo con las directrices emitidas en el Plan Anual de Adquisiciones (FASEI: Capacitación y Diagnóstico de Necesidades de las Unidades),</t>
  </si>
  <si>
    <t>Director DIPAP- Unidades de Planeación.</t>
  </si>
  <si>
    <t>El Director de Planeación Presupuestal - Oficial de Proyección de sostenimiento</t>
  </si>
  <si>
    <t>verifican  anualmente las bases de cálculo  de acuerdo a las directrices emitidas en el Plan Anual de Adquisiciones,</t>
  </si>
  <si>
    <t xml:space="preserve">
Redactar un informe dirigido a DIPAP por parte de las Unidades de Planeación, justificando las necesidades identificadas y respaldándolas con constancias documentales.</t>
  </si>
  <si>
    <t xml:space="preserve">Unidades de Planeación </t>
  </si>
  <si>
    <t>El Director de Planeación Presupuestal - Oficial de Proyección de sostenibilidad, CEDES1-2-4-6-7-9-10- DAVAA, CEAYG, DIVFE.</t>
  </si>
  <si>
    <t xml:space="preserve"> valida semestralmente la estructura de las bases de cálculo de los bienes y servicios con sus respectivos soportes, de acuerdo con las directrices del Plan Anual de Adquisiciones,</t>
  </si>
  <si>
    <t xml:space="preserve">las cuales son empleadas por los homólogos de planeación para garantizar una asignación adecuada de los recursos y el cubrimiento de las necesidades de la Fuerza. En caso de que las Unidades de Planeación no presenten las bases de cálculo, deberán elaborarlas para su revisión y posterior visto bueno por parte de la Dirección de Planeación Presupuestal (DIPAP). Dejando como soporte documental de la validación el acta de reunión y/o informe </t>
  </si>
  <si>
    <t>DAVAA-DOLAV</t>
  </si>
  <si>
    <t>Planear, ejecutar y supervisar el desarrollo de las actividades logísticas de recepción, almacenamiento, distribución y transporte de componentes, partes y suministros de aviación tendientes al sostenimiento de las Unidades de la Aviación del Ejército.</t>
  </si>
  <si>
    <t xml:space="preserve">Inicia desde las necesidades generadas por parte de las Unidades de Mantenimiento de la Aviación del Ejército para suplir todo lo necesario en cuanto a componentes, partes y suministros de aviación. Finaliza cumpliendo con el flujo de abastecimientos requerido para la realización del mantenimiento de aviación y cumplimiento de la misión. 
• Departamento de Operaciones Logísticas de Aviación (DOLAV) – DAVAA
 • Brigada de Aviación N° 32 de “apoyo y sostenimiento”
 • BAAAS
</t>
  </si>
  <si>
    <t>Abastecimientos de aviación</t>
  </si>
  <si>
    <t>por el incumplimiento en la ejecución de actividades clave de la cadena logística de abastecimiento de aviación (recepción, transporte, almacenamiento, entrega),</t>
  </si>
  <si>
    <t>debido a una gestión y supervisión inadecuadas de los procesos logísticos de aviación.</t>
  </si>
  <si>
    <t xml:space="preserve">El Oficial de Operaciones Logísticas de Aviación (DOLAV),  </t>
  </si>
  <si>
    <t>verifica trimestralmente, los planes necesidades de mantenimiento y abastecimientos de aviación, elaborados por las Brigadas y sus Batallones, de acuerdo al Manual de Contratación y Convenios del MDN,</t>
  </si>
  <si>
    <t>con el propósito de suplir todo lo necesario en cuanto a componentes, partes y suministros de aviación, tendientes al sostenimiento de las aeronaves de la División de Aviación de Asalto Aéreo. En caso de que los planes de necesidades no cumplan técnicamente, se procederá a devolver los mismos para su corrección, con el fin de que sean ajustados y reenvíados para una nueva verificación. Dejando como evidencia de la verificación un informe.</t>
  </si>
  <si>
    <t>Seguimiento estadístico a la ejecución presupuestal de los procesos de mantenimiento y abastecimientos de aviación.</t>
  </si>
  <si>
    <t>El Oficial de Operaciones Logísticas de Aviación (DOLAV)</t>
  </si>
  <si>
    <t>Capacidad de cumplimiento con los requerimientos de insumos, partes y componentes para el sostenimiento de las aeronaves.
Disponibilidad Armamento Aéreo total
Disponibilidad equipo ALSE (equipo de soporte vital de aviación)</t>
  </si>
  <si>
    <t xml:space="preserve">El Oficial de Operaciones Logísticas de Aviación (DOLAV), </t>
  </si>
  <si>
    <t xml:space="preserve">verifica trimestralmente, el seguimiento al estado de las Cartas de Oferta y Aceptación (LOAs), bajo responsabilidad las Brigadas y sus Batallones, de acuerdo a la Directiva 001/2024 MDN, </t>
  </si>
  <si>
    <t>con el objetivo de asegurar que se realicen los pedidos de componentes necesarios, para comprometer y ejecutar los recursos disponibles. En caso de que no se realice el seguimiento al estado de las LOAs, se deberá justificar el incumplimiento con una explicación detallada de las causas que impidieron la actividad y dejar constancia de las acciones tomadas mediante un informe. Dejando como evidencia de la verificación un informe.</t>
  </si>
  <si>
    <t>Oficial de Aseguramiento de la Calidad de la BRIAV32, Oficial S3 (BAAAS),</t>
  </si>
  <si>
    <t xml:space="preserve"> verifica trimestralmente, el funcionamiento del programa del cuidado de suministros en almacenamiento (COSIS), de acuerdo a lo establecido en el Reglamento de abastecimientos aeronáuticos para la Aviación del Ejército Reglamento EJC-4-3, estándares para empaquetado militar y Manual Técnico 38-8145-704,</t>
  </si>
  <si>
    <t>con el propósito garantizar la implementación del programa como herramienta fundamental del cuidado de los componentes, partes y suministros de aviación.  En caso de que no se realice el seguimiento al funcionamiento del programa COSIS, deberá redactar un informe detallado, donde se expongan las razones por las cuales no se realizó la verificación. Dejando como evidencia de la verificación un informe.</t>
  </si>
  <si>
    <t xml:space="preserve">El Oficial de Operaciones Logísticas de Aviación (DOLAV), Oficial B4 (BRIAV25), Oficial S4 (BASPA25), </t>
  </si>
  <si>
    <t>verifica trimestralmente, el seguimiento al Plan Anual de Mantenimiento (PAM) del Equipo de Soporte Vital de Aviación (ALSE) y Armamento Aéreo,</t>
  </si>
  <si>
    <t xml:space="preserve"> con el fin de asegurar el cumplimiento del plan, así como la disponibilidad y el correcto servicio del material. En caso de insconsistencias en el seguimiento y cumplimiento al PAM del Equipo ALSE y Armamento Aéreo, se debera proceder a una revisión y ajuste del mismo. Dejando como evidencia de la verificación un informe.</t>
  </si>
  <si>
    <t xml:space="preserve">El Oficial de Operaciones Logísticas de Aviación (DOLAV), Oficial B3 (BRIAV32), Oficial S3 (BAAAS), </t>
  </si>
  <si>
    <t>verifica mensualmente, el seguimiento a las aeronaves de la División de Aviación de Asalto Aéreo en estado No Listas por Abastecimientos (NLA), de acuerdo a la Directiva 015 del 2013,</t>
  </si>
  <si>
    <t xml:space="preserve"> con el fin de poder reaccionar de manera oportuna a las contingencias y tomar medidas o decisiones que impacten de manera positiva sobre la cadena logística y con esto mejorar el alistamiento. En caso de insconsistencias en el seguimiento de las aeronaves NLA,Se deberá elaborar un informe en el que se explique claramente la causa del incumplimiento o las inconsistencias encontradas en el seguimiento de las aeronaves. Dejando como evidencia de la verificación un informe.</t>
  </si>
  <si>
    <t>Correctivo</t>
  </si>
  <si>
    <t>por deterioro de material aeronáutico</t>
  </si>
  <si>
    <t>a causa de la omisión en la baja rotación de inventarios en los almacenes aeronáuticos.</t>
  </si>
  <si>
    <t>realiza anualmente, el plan de depuración de los almacenes aeronáuticos, de acuerdo al Manual de Bienes y Servicios del MDN,</t>
  </si>
  <si>
    <t>con el objetivo de garantizar la precisión de los inventarios y optimizar la gestión de los bienes almacenados. En caso de que no se realice el plan de depuración se deberá elaborar un informe detallado donde se explique el motivo del incumplimiento y deberá generar el plan. Dejando como evidencia un plan.</t>
  </si>
  <si>
    <t>Realizar revista de inventario de componentes, centrando la atención en aquellos con mayor tiempo de adquisición, con la finalidad es promover la salida y uso de los componentes más antiguos antes de que alcancen su fecha de caducidad.</t>
  </si>
  <si>
    <t>Oficial B3 (BRIAV32)</t>
  </si>
  <si>
    <t>Capacidad de cumplimiento con los requerimientos de insumos, partes y componentes para el sostenimiento de las aeronaves.</t>
  </si>
  <si>
    <t>El Oficial de Operaciones Logísticas de Aviación (DOLAV), Oficial B3 (BRIAV32), Oficial S3 (BAAAS),</t>
  </si>
  <si>
    <t xml:space="preserve"> verifica mensualmente, el índice de rotación de las listas D de los almacenes aeronáuticos, de acuerdo al Manual de Bienes y Servicios del MDN, </t>
  </si>
  <si>
    <t>El Oficial B3 (BRIAV32), Oficial S3 (BAAAS),</t>
  </si>
  <si>
    <t xml:space="preserve"> verifica mensualmente,  la fecha de caducidad de los bienes almacenados en los almacenes aeronáuticos, de acuerdo al Manual de Bienes y Servicios del MDN, </t>
  </si>
  <si>
    <t>con objetivo asegurar la actualización y precisión de los inventarios, identificar productos próximos a caducar para su correcta gestión y depuración, y evitar la acumulación de material obsoleto o inadecuado. En caso que no se verifique la fecha de caducidad del bienes almacenados se deberá elaborar un informe que explique las razones del incumplimiento y se reprogramara la verificación a la mayor brevedad posible. Dejando como evidencia de la verificación un informe.</t>
  </si>
  <si>
    <t>Aleatoria</t>
  </si>
  <si>
    <t>DAVAA - Sección de Combustibles de Aviación</t>
  </si>
  <si>
    <t>Ejecutar la cadena logística del sistema de combustible de aviación</t>
  </si>
  <si>
    <t xml:space="preserve">Inicia desde la planeación, recepción, almacenamiento, transporte, terminando con la distribución del combustible a las aeronaves de la División de Aviación Asalto Aéreo. 
BRIAV-25, BASPA 25. BRIAV-32 Y BAAAS.  BRIAV-33, BMMA1, BMMA2, BMMA3, BMMA4, BMMA5, BMMA6, BMMA7 Y BMMA8. </t>
  </si>
  <si>
    <t>por el desabastecimiento de combustible de aviación en los puntos de tanqueo,</t>
  </si>
  <si>
    <t>debido a una asignación presupuestal fragmentada para la adquisición de combustibles aeronáuticos</t>
  </si>
  <si>
    <t xml:space="preserve">     El riesgo afecta la imagen de la entidad a nivel nacional, con efecto publicitarios sostenible a nivel país</t>
  </si>
  <si>
    <t>El Oficial de Combustibles de la División de Aviación Asalto Aéreo (DAVAA)</t>
  </si>
  <si>
    <t xml:space="preserve">verifica mensualmente  lo establecido en el manual 4-28-1 conocimiento y manejo de combustible de aviación, </t>
  </si>
  <si>
    <t>con el propósito de validar el estado actual de ejecución de los contratos de adquisición de combustible, en caso de evidenciarse déficit presupuestal con algún proveedor, poder actuar con tiempo y gestionar recursos y si es el caso poder adicionar a el contrato,  dejando como evidencia un boletín de ejecución presupuestal de los contratos de adquisición de combustibles de aviación.</t>
  </si>
  <si>
    <t>Solicitar al comando de la división la asignación presupuestal la adquisición de combustible de aviación o mantenimiento, sostenimiento y actualización  de los sistemas de combustible de aviación.</t>
  </si>
  <si>
    <t>El encargado de la Sección de Combustibles de la BRIAV25, BASPA25, BRIAV32, BAAAS, BRIAV33 y BMMA1-8,</t>
  </si>
  <si>
    <t>Garantizar combustible de aviación necesario para las horas de vuelos programadas</t>
  </si>
  <si>
    <t xml:space="preserve">verifica trimestralmente el estado de cuentas de los proveedores con el área de facturación, según lo establecido en el manual 4-28-1 conocimiento y manejo de combustible de aviación, </t>
  </si>
  <si>
    <t>Con la finalidad de realizar una comparación del  presupuesto recibido VS el presupuesto asignado para la adquisición del combustible de aviación, en caso de haber diferencia significativa, tomar medidas preventivas para la optimización del presupuesto y así poder suplir la necesidad básica para las operaciones aéreas, Dejando como evidencia Informe presupuesto asignado vs presupuesto ejecutado.</t>
  </si>
  <si>
    <t>Comparar la variación mensual del valor del barril frente al mes anterior, con el fin de tomar decisiones.</t>
  </si>
  <si>
    <t>Oficial de Combustibles de Aviación DAVAA.</t>
  </si>
  <si>
    <t xml:space="preserve"> verifica mensualmente el estado de cuentas de los proveedores, Según lo establecido en la Circular No. 012 del 2014  de Mecanismos de Control y Soporte Logístico para la Administración y Vigilancia del Combustible de Aviación,</t>
  </si>
  <si>
    <t>Con el propósito de realizar un cruce de cuentas presupuestal y tener el control en tiempo real de los saldo para la toma de decisiones, en caso de evidenciarse déficit presupuestal con algún proveedor, poder actuar con tiempo y gestionar recursos y si es el caso poder adicionar a el contrato, Dejando como evidencia el acta de reunión de trabajo para cruce de cuentas con los proveedores.</t>
  </si>
  <si>
    <t>a causa de la omisión en  la aplicación de los procesos administrativos del Sistema de Combustibles de Aviación</t>
  </si>
  <si>
    <t xml:space="preserve">El encargado de la Sección de Combustibles de la BRIAV25, BASPA25, BRIAV32, BAAAS, BRIAV33 y BMMA1-8, </t>
  </si>
  <si>
    <t>Verificar mensualmente el seguimiento en la plataforma SAP - SILOG de los cargues de combustibles de las unidades tácticas de aviación que intervienen en el manejo del mismo, según lo establecido en el manual 4-28-1 conocimiento y manejo de combustible de aviación,</t>
  </si>
  <si>
    <t>El encargado de la Sección de Combustibles de la DAVAA, BRIAV25, BASPA25, BRIAV32, BAAAS, BRIAV33 y BMMA1-8,</t>
  </si>
  <si>
    <t xml:space="preserve"> Con la finalidad de realizar trazabilidad con la información suministrada en las reuniones administrativas y revista de las cuentas fiscales,  en caso de haber una novedad se oficiara al comando superior para verificar las novedades evidenciadas,  dejando como evidencia el Informe de revista a los almacenes (RADAR) por parte de las Brigadas a los Batallones de Aviación del Ejército Nacional.</t>
  </si>
  <si>
    <t>Verificar mensualmente la documentación de entradas y salidas de los repuestos y elementos utilizados para el mantenimiento a los sistemas de combustible de aviación, dando cumplimiento a la Circular No. 12 de Mecanismos de Control y Soporte Logístico para la Administración y Vigilancia del Combustible de Aviación,</t>
  </si>
  <si>
    <t>con el propósito de realizar cruce y revista al almacén de equipos FARE, y poder garantizar el Stop de repuestos necesarios para el mantenimiento de los sistemas de combustible de aviación,   en caso de haber una novedad se oficiara al comando superior para verificar las novedades evidenciadas,  dejando como revista el informe de revista del almacén de equipos FARE</t>
  </si>
  <si>
    <t xml:space="preserve">Verificar mensualmente el cumplimiento del plan de mantenimiento preventivo y correctivo de Sistemas Suministro de Combustible en los puntos Tanqueo Área de Operaciones BMMA'S y BASPA25, según lo establecido en el manual 4-28-1 conocimiento y manejo de combustible de aviación, </t>
  </si>
  <si>
    <t>ESTE RIESGO NO SE PUBLICA DE ACUERDO A LA LEY ESTATUTARIA 1621 DEL 17 DE ABRIL DEL 2013 POR SU CLASIFICACIÓN RESERVADA.
SE PUEDE CONSULTAR EN EL CEDE 2</t>
  </si>
  <si>
    <t xml:space="preserve">Posibilidad de efecto dañoso  sobre recursos públicos  por perdida o daño de los bienes adquiridos con gastos reservados para el desarrollo de actividades de inteligencia  a causa de la omisión  en la aplicación de los mecanismos de control establecidos en la reglamentación del rubro. </t>
  </si>
  <si>
    <t>Posibilidad de efecto dañoso sobre recursos públicos por perdida y/o malversación de dineros asociados a la ejecución de las partidas de alimentación, pasajes y viáticos,  a causa de  la omisión en la aplicación de los marcos legales y éticos de los servidores públicos.</t>
  </si>
  <si>
    <t>Posibilidad de efecto dañoso sobre recursos públicos por inadecuado planeamiento de sostenimiento logístico a bienes que se encuentran en mantenimiento, fuera de servicio u obsoletos, a causa de la omisión en la actualización en el sistema SAP con la realidad del inventario.</t>
  </si>
  <si>
    <t>Posibilidad de efecto dañoso sobre recursos públicos por sobrecostos en la fuerza  a causa de la omisión en la adecuada estructuración y/o recibo de bienes sin el cumplimiento de los requisitos y/ o especificaciones de los procesos contractuales.</t>
  </si>
  <si>
    <t xml:space="preserve">Posibilidad de efecto dañoso sobre intereses patrimoniales de naturaleza pública por la constitución y  aprobación de garantías contractuales y/o pólizas sin el cumplimiento de los requisitos legales a causa de la omisión de controles antifraude. </t>
  </si>
  <si>
    <t>Posibilidad de efecto dañoso sobre recursos públicos por apertura de procesos sancionatorios ambientales ejecutoriados en la vigencia, en temas de captación de agua (superficial y subterránea) y vertimientos, a causa de la omisión de la normatividad y lineamientos ambientales.</t>
  </si>
  <si>
    <t>Posibilidad de efecto dañoso sobre bienes públicos por pérdida de terrenos a cargo del Ejército Nacional por invasiones, a causa de la omisión en la verificación del estado de los cerramientos de linderos, por parte del personal responsable de las Unidades.</t>
  </si>
  <si>
    <t>Posibilidad de efecto dañoso sobre recursos públicos por sanciones de extemporaneidad, de corrección e intereses de mora a causa de omisión en la presentación y pago oportuno de las declaraciones tributarias</t>
  </si>
  <si>
    <t>Posibilidad de  efecto dañoso sobre los recursos de la entidad por una estimación incorrecta  (por exceso o por defecto)  de la demanda de programas, con sus bienes y servicios  a causa de la omisión de las bases de cálculo y soportes que identifican los costos asociados de las necesidades de la Fuerza por parte de las Unidades de Planeación.</t>
  </si>
  <si>
    <t>Posibilidad de efecto dañoso sobre bienes públicos por deterioro de material aeronáutico a causa de la omisión en la baja rotación de inventarios en los almacenes aeronáuticos.</t>
  </si>
  <si>
    <t>Administración de Talento Humano CEDE1</t>
  </si>
  <si>
    <t>por perdida y/o malversación de dineros asociados a la ejecución de las partidas de alimentación, pasajes y viáticos.</t>
  </si>
  <si>
    <t>a causa de  la omisión en la aplicación de los marcos legales y éticos de los servidores públicos.</t>
  </si>
  <si>
    <t>verifica semestralmente el cumplimiento de la capacitación con respecto a la  normatividad vigente al personal orgánico de las unidades , de acuerdo a los lineamientos de la directiva de manejo de administración de talento humano vigente</t>
  </si>
  <si>
    <t xml:space="preserve"> con el fin de fortalecer el  conocimiento en la ejecución presupuestal.  En caso de  que la capacitación no se realice en la fecha establecida, esta deberá ser reprogramada, dejando como soporte actas de capacitación y sus anexos.</t>
  </si>
  <si>
    <t>verifica mensualmente  la ejecución de la partida de pasajes y viáticos asignados a la unidad, de acuerdo a los lineamientos establecidos para ejecución de pasajes, viáticos y partida de alimentación vigente,</t>
  </si>
  <si>
    <t>verifica mensualmente  la ejecución de la partida de pasajes y viáticos asignados a la unidad, de acuerdo a los lineamientos establecidos para ejecución del plan anual de pasajes, viáticos y partida de alimentación vigente,</t>
  </si>
  <si>
    <t>con el fin  de conocer el avance  de cumplimiento del porcentaje  de ejecución. En caso de que se generen novedades se debe realizar una retroalimentación con las unidades  y generar compromiso para subsanar las observaciones,  dejando como evidencia, acta de Radar de trasparencia.</t>
  </si>
  <si>
    <t>confronta mensualmente las planillas de abastecimiento y parte en línea vs insitop del personal de oficiales, suboficiales y soldados que se encuentran en el área de operaciones,</t>
  </si>
  <si>
    <t>valida  mensualmente  la nomina del personal orgánico de las unidades, alineado al código sustantivo del trabajo aplicado en el artículo 45</t>
  </si>
  <si>
    <t xml:space="preserve"> con el fin de que el personal en cargos sensibles no supere menos de  un 50% de sus haberes , en caso de presentarse esta situación se debe justificar  los deducidos para  que permita desempeñarse en funciones del cargo, dejando como evidencia  acta de revisión a la nómina.</t>
  </si>
  <si>
    <t>Ejecutivos y jefes de estado mayor  Comandos funcionales-Apoyo-Divisiones-Brigadas-Batallones,</t>
  </si>
  <si>
    <t>El Jefe de Estado Mayor, Ejecutivos y Oficiales, Suboficiales de Talento Humano y Seguridad militar, de Comandos funcionales-Apoyo-Divisiones-Brigadas-Batallones,</t>
  </si>
  <si>
    <t>Los jefes de estado mayor (DIV-BR) Ejecutivos-oficial y suboficiales de talento humano de Comandos funcionales-apoyo-Divisiones-Brigadas-Batallones,</t>
  </si>
  <si>
    <t>con el fin de evidenciar que los datos reportados  sean los reales. En caso de presentarse esta eventualidad se debe justificar el por qué no se incluyeron en el abastecimiento, dejando como evidencia un informe de revista.</t>
  </si>
  <si>
    <t xml:space="preserve">Departamento de Logística (CEDE4). </t>
  </si>
  <si>
    <t>por inadecuado planeamiento de sostenimiento logístico a bienes que se encuentran en mantenimiento, fuera de servicio u obsoletos,</t>
  </si>
  <si>
    <t>El Oficial de Determinación de la Demanda de DIPEL a través del área funcional de Transportes</t>
  </si>
  <si>
    <t>verifica anualmente el número de vehículos del Ejército Nacional en situación de servicio conforme al reporte descargado del sistema SAP ZETAREPORTESAF de acuerdo a lo establecido en la Directiva de Planeamiento Logístico N°0000050/2021 anexo G y al procedimiento determinación de la demanda P-JEMPP-CEDE4-271,</t>
  </si>
  <si>
    <t>con el fin de  validar y  priorizar las necesidades de combustible de acuerdo al presupuesto asignado, en caso de realizar la verificación del los vehículos para la planeación del combustible, deberá justificar el incumplimiento de los lineamientos establecidos para tal fin, dejando como evidencia soportes documentales como actas de reunión, anteproyecto demanda de transportes, OAPF ( Orden administrativa de partidas fiscales).</t>
  </si>
  <si>
    <t>El Director de Sistemas de Información Logística a través del área de inventarios,</t>
  </si>
  <si>
    <t>verifica de trimestral la situación de los inventarios logísticos  de acuerdo al procedimiento "seguimiento inventarios sistema (SAP - SILOG) P-JEMPP-CEDE4-272"</t>
  </si>
  <si>
    <t>con el propósito de controlar y verificar el estado de los bienes asignados a las Unidades y proyectar las depuraciones del material que cumplen su vida útil y/o se encuentren obsoletos, en caso de no realizar dentro del trimestre, deberá hacerla de manera prioritaria o delegar a la División correspondiente para que realice la verificación,  dejando como evidencia un informe de la visita realizada.</t>
  </si>
  <si>
    <t>Realiza revisión previa de los Planes de necesidades para área de transportes generados en el periodo con todos los requisitos antes de remitirlos a las CENAC</t>
  </si>
  <si>
    <t>Líder del proceso de planeamiento logístico en las Divisiones, Comandos Funcionales - Comandos de Apoyo, D4, B4, S4, C4</t>
  </si>
  <si>
    <t>verifica de manera mensual el cargue y consumo de combustible asignado la Directiva de operaciones logísticas  N°0000162/2019 anexo E</t>
  </si>
  <si>
    <t>para ello contempla la disponibilidad de los vehículos en servicio y combustible asignado de acuerdo Orden Administrativa de Partidas Fiscales (OAPF) y la confrontación de libros de asignación o consumo de combustibles con movimientos registrados en SAP, en caso de no hacerlo deberá delegar a funcionario IDONEO ( conocimientos ) para que efectué la verificar y reporte oportuno,  dejando como evidencia informe.</t>
  </si>
  <si>
    <t xml:space="preserve"> con el fin de dar cumplimiento y continuidad a la reunión para acordar el valor con la empresa que presento carta de intención de suscripción de convenio. En caso de no contar con la intención por parte de una empresa para celebrar un convenio se debe elaborar un oficio con la justificación. Dejando como soporte documental de la verificación oficio relacionando lo remitido y/o aprobado por capacidades del MDN.</t>
  </si>
  <si>
    <t>Comités de coordinación y seguimiento</t>
  </si>
  <si>
    <t xml:space="preserve">verifica cada vez que se requiera que se lleve a cabo la reunión con las empresas minero energéticas, para que CEDE5 socialice el valor arrojado por la matriz “Herramienta estimación de costos especial atención” y las líneas de inversión establecidas en la circular de cada vigencia, </t>
  </si>
  <si>
    <t xml:space="preserve">con el fin de acordar el valor del aporte y socializar o despejar las dudas existentes frente a las líneas de inversión y ejecución. En caso de no efectuarse la reunión se debe elaborar un oficio con la justificación respectiva. Dejando como soporte documental de la verificación, un acta de reunión. </t>
  </si>
  <si>
    <t xml:space="preserve">Entrega de soportes documentales de los aportes recibidos en dinero y especie por las Unidades beneficiarias (Convenios vigentes 2025)	
		</t>
  </si>
  <si>
    <t>Presentación y pago oportuno de las declaraciones tributarias Subunidades ejecutoras de presupuesto</t>
  </si>
  <si>
    <t>Seguimiento a las obvservaciones de la cuenta fiscal de las Subunidades Ejecutoras de Presupuesto</t>
  </si>
  <si>
    <t>Pago nómina beneficiario final</t>
  </si>
  <si>
    <t>valida cada vez que la Unidad presente el plan de necesidades, que cumpla con lo establecido en la circular No. 2024496030053073 del 06 de noviembre 2024 Lineamientos elaboración plan de necesidades,</t>
  </si>
  <si>
    <t xml:space="preserve">con el fin de disminuir los tiempos en la consolidación del plan. En caso de identificar novedades en su estructuración, se deberá devolver a la Unidad para que realice los ajustes correspondientes, dejando como soporte documental de la verificación circular bimestral dirigida a las Unidades centralizadas con las observaciones recurrentes evidenciadas durante la revisión de los planes recibidos. </t>
  </si>
  <si>
    <t>Dictar capacitación a los gerentes, equipos de proyecto y/o S4 de las unidades centralizadas, en la adecuada elaboración de los planes de necesidades</t>
  </si>
  <si>
    <t xml:space="preserve">con el fin de realizar seguimiento integral a la ejecución contractual y de constatar la aplicación del principio de publicidad. En caso de identificar novedades se deberá informar a los JEM y Comandantes de las Unidades centralizadas, dejando como evidencia de la verificación informe con la relación de los contratos revisados y las observaciones. </t>
  </si>
  <si>
    <t>verifica semestralmente,  que se elabore un oficio y/o circular dirigido a los Jefes de Estado Mayor y/o Comandantes de las Unidades centralizadas, en el que se difundan los perfiles y responsabilidades del personal interviniente en los procesos contractuales acorde a lo establecido en el Manual de Contratación y de Convenios del MND,</t>
  </si>
  <si>
    <t xml:space="preserve">con el fin de evitar se designe personal sin experiencia e idoneidad, en la gestión contractual. En caso de identificar falencias en la designación del personal se deberá efectuar capacitación, dejando como soporte documental de la difusión el oficio y/o circular. </t>
  </si>
  <si>
    <t>por la constitución y  aprobación de garantías contractuales y/o pólizas sin el cumplimiento de los requisitos legales</t>
  </si>
  <si>
    <t>valida cada vez que se suscriba un contrato, que se constituyan garantías en los tiempos establecidos en el contrato y que el proveedor la cargue en el SECOP II (Manual de Contratación y Convenios del Ministerio de Defensa Nacional Código: GO-M-001 versión 1 resolución 4130 del 16 de junio de 2022, procedimiento adquisición de bienes y servicios P-JEMGF-COADED-354),</t>
  </si>
  <si>
    <t xml:space="preserve"> con el fin de realizar el proceso de revisión y aprobación de la garantía por parte de la Unidad Ordenadora del Gasto (que el jurídico del proceso dentro de los tiempos establecidos, apruebe mediante documentos las pólizas constituidas por los proveedores), en caso de que no sean verificadas se deberá solicitar las garantías e iniciar  las actuaciones jurídicas  que por derecho correspondan, dejando como evidencia un informe de revisión de la muestra del 20% de los contrataos suscritos en el trimestre.</t>
  </si>
  <si>
    <t>verifica cada vez que  se realicen  prorrogas y/o adiciones a los contratos que  se les amplié la vigencia, cobertura y/o amparos de las pólizas constituidas,</t>
  </si>
  <si>
    <t xml:space="preserve"> con el fin de proteger el patrimonio de la Fuerza, de los riesgos que puedan surgir por el incumplimiento del contrato, en caso de no presentarlas se deberá solicitar las garantías e iniciar  las actuaciones jurídicas que por derecho correspondan, dejando como evidencia de la verificación un informe de seguimiento trimestral  con la relación de los contratos que presentan ampliación y/o prorrogas de pólizas. </t>
  </si>
  <si>
    <t>verifica trimestralmente el estado de los trámites y permisos ambientales para captación de agua (superficial y subterránea) y vertimientos de acuerdo con lo establecido en el procedimiento " P-COING-233 Tramites ambientales",</t>
  </si>
  <si>
    <t>verifica trimestralmente las actividades del plan de trabajo para el cumplimiento de las cuatro líneas de acción del proceso (saneamiento ambiental, trámites legales, ecosistemas y educación ambiental) en todos los niveles de escalón táctico de acuerdo con la Directiva Permanente 0230 "Gestión ambiental y Ecosistemas”,</t>
  </si>
  <si>
    <t>valida anualmente a través de la identificación, priorización y evaluación de  impactos las necesidades ambientales de la Fuerza de acuerdo al procedimiento "P-COING- 232,</t>
  </si>
  <si>
    <t>verifica trimestralmente el cumplimiento de los lineamientos ambientales emitido para las cuatro líneas de acción del proceso (saneamiento básico - ecosistemas- educación ambiental y trámites legales ambientales) de acuerdo a  la Directiva Permanente 0230 "Gestión ambiental y Ecosistemas”, mediante las visitas técnicas efectuadas a las Unidades Militares,</t>
  </si>
  <si>
    <t xml:space="preserve">Elaborar y difundir hasta nivel Batallón las circulares emitidas con los lineamientos específicos para fiscalizar, preservar y cuidar los terrenos. </t>
  </si>
  <si>
    <t>a causa a la omisión de la normatividad y lineamientos ambientales.</t>
  </si>
  <si>
    <t>con el fin de identificar el estado y ubicación actual de los puentes instalados, en caso que se presenten novedades con el estado de los puentes se debe informar al Comando Superior para tomar las acciones pertinentes, dejando como evidencia de la verificación el informe de las revistas.</t>
  </si>
  <si>
    <t>verifica trimestralmente el estado y disponibilidad de los puentes metálicos semipermanentes que se encuentran en almacenamiento, de acuerdo con la actividad N° 6 de la caracterización de Gestión del riesgo de desastres,</t>
  </si>
  <si>
    <t>con el fin de conocer el estado y verificar el correcto uso de los PMMS, en caso de presentarse alguna novedad se debe realizar un informe detallado de la situación actual de las estructuras, dejando como evidencia de la verificación el Informe técnico de los puentes en almacenamiento.</t>
  </si>
  <si>
    <t>con el fin de llevar el control y seguimiento de los puentes instalados, en caso que no exista la disponibilidad para la instalación de los puentes se debe enviar oficio informando la no disponibilidad de los puentes, dejando como evidencia de la verificación el informe final de la instalación de los puentes.</t>
  </si>
  <si>
    <t>Realizar la verificación del estado de los puentes metálicos semipermanentes instalados.</t>
  </si>
  <si>
    <t>con el fin de garantizar que no se presenten multas y sanciones por parte de las entidades de control fiscal. En caso de que la información exógena sea presentada de forma extemporánea se debe elaborar un documento donde se justifique el porqué. Dejando como evidencia de la verificación, los formularios de información exógena que le apliquen a la Subunidad Ejecutora de Presupuesto.</t>
  </si>
  <si>
    <t>Dirección de Planeación Presupuestal (DIPAP)</t>
  </si>
  <si>
    <t>estas capacitaciones se dirigen a las Unidades de Planeación con el objetivo de fortalecer la identificación de los costos asociados de necesidades a nivel nacional y capacitar a los involucrados y homólogos de planeación. En caso de evidenciar en la capacitación  falencias  de los homólogos de Planeación , el Director de Planeación Presupuestal implementará una nueva capacitación para reforzar los conocimientos necesarios. Dejando como soporte documental de la verificación el acta de reunión y/o capacitación.</t>
  </si>
  <si>
    <t xml:space="preserve">empleadas por los homólogos de las Unidades de Planeación para soportar la demanda de bienes y servicios, con el fin de proyectar de manera adecuada la demanda de las necesidades de la Fuerza. En caso de que las bases de cálculo presenten novedades, deberán ser corregidas por la unidades de Planeación y enviadas nuevamente al Oficial de Proyección Sostenimiento. Dejando como soporte documental  de la verificación el acta de costo de ciclo de vida </t>
  </si>
  <si>
    <t>Realizar mesa de trabajo entre CEDE5-DIPAP, Unidades de Planeación, con el fin de realizar seguimiento a las bases de cálculo con sus respectivas necesidades.</t>
  </si>
  <si>
    <t>Nombre del indicador: Capacitación homólogos planeación presupuestal - DIPAP
Descripción: Lograr la capacitación del 100% del personal homólogo en temas de Planeación Presupuestal
Variables:
V1. Personal capacitado en temas de planeación presupuestal
V2. Personal homólogo que requiere capacitación en temas de planeación presupuestal
Formula:V1/V2*100
Indicador que mide el porcentaje de cumplimiento del plan de capacitaciones impartidas a los homólogos de planeación presupuestal. Este indicador permite identificar las fortalezas y debilidades del personal en temas de planeación presupuestal e identificación de costos, facilitando la toma de acciones para la mejora continua del proceso.</t>
  </si>
  <si>
    <t xml:space="preserve">El Oficial B3 (BRIAV32), Oficial S3 (BAAAS), verifica semestralmente, la ejecución del plan de depuración de los almacenes aeronáuticos, de acuerdo al Manual de Bienes y Servicios del MDN, </t>
  </si>
  <si>
    <t xml:space="preserve">verifica semestralmente, la ejecución del plan de depuración de los almacenes aeronáuticos, de acuerdo al Manual de Bienes y Servicios del MDN, </t>
  </si>
  <si>
    <t>El Oficial B3 (BRIAV32), Oficial S3 (BAAAS), verifica semestralmente, la ejecución del plan de depuración de los almacenes aeronáuticos, de acuerdo al Manual de Bienes y Servicios del MDN, con el propósito de depurar los inventarios. En caso de que no se ejecute la depuración de los almacenes aeronáuticos, se reprogramara lo más pronto posible y se analizara las posibles deficiencias operativas o estructurales en los procesos de depuración. Dejando como evidencia de la verificación un informe.</t>
  </si>
  <si>
    <t>con el fin de realizar una revisión de los inventarios, identificar posibles discrepancias y asegurar la correcta clasificación, conservación y disposición de los bienes.  En caso de que no se realice el índice de rotación de listas D, deberá elaborar un informe detallado que explique las razones por las cuales no se realizó e identificando posibles discrepancias en el bienes almacenados. Dejando como evidencia de la verificación un informe.</t>
  </si>
  <si>
    <t>por  pérdida o extravio de material en el almacen de equipo FARE (Equipo de reabastecimiento de combustible en áreas remotas)</t>
  </si>
  <si>
    <t>Posibilidad de efectos dañoso sobre bienes públicos por  pérdida o extravió de material en el almacén de equipo FARE (Equipo de reabastecimiento de combustible en áreas remotas) a causa de la omisión en  la aplicación de los procesos administrativos del Sistema de Combustibles de Aviación</t>
  </si>
  <si>
    <t>Con finalidad de evidenciar el combustible pendiente por descargar o que se encuentre en tránsito,  en caso de encontrarse novedad oficiar al DECOA para agilizar el proceso de facturación y cargue del combustible, dejando como evidencia el informe de revisión movimientos de combustibles en SAP.</t>
  </si>
  <si>
    <t xml:space="preserve">Verificar mensualmente la documentación  soporte presentada en la reunión administrativa , dando cumplimiento a la Circular No. 12 de Mecanismos de Control y Soporte Logístico para la Administración y Vigilancia del Combustible de Aviación, </t>
  </si>
  <si>
    <t xml:space="preserve">El encargado de la Sección de Combustibles de la BRIAV32, BAAAS, </t>
  </si>
  <si>
    <t xml:space="preserve"> con el propósito de optimizar la vida útil de los equipos se coordina con la BRIAV 32 BAAAS para proporcionar las facilidades del ingreso y elaboración de los mantenimientos, en caso de no realizar los mantenimientos de acuerdo al plan se oficiara a ese comando informe las causas del incumplimiento, dejando como evidencia el informe de avance mantenimientos programados sistema de combustibles de aviación.</t>
  </si>
  <si>
    <t xml:space="preserve">boletín técnico informativo dirigido a las Unidades y difundido, sobre Procedimientos establecidos según la circular 1315 del 2019 </t>
  </si>
  <si>
    <t>Gestionar capacitación al comando superior para el personal en manejo del Sistema SAP</t>
  </si>
  <si>
    <t>El encargado de la Sección de Combustibles de la DAVAA,  BRIAV25 , BRIAV32, BRIAV33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</si>
</sst>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10"/>
      <color theme="1"/>
      <name val="Calibri"/>
      <family val="2"/>
      <scheme val="minor"/>
    </font>
    <font>
      <sz val="11"/>
      <color theme="1"/>
      <name val="Calibri"/>
      <family val="2"/>
      <scheme val="minor"/>
    </font>
    <font>
      <b/>
      <sz val="28"/>
      <color rgb="FF000000"/>
      <name val="Arial Narrow"/>
      <family val="2"/>
    </font>
    <font>
      <sz val="11"/>
      <color rgb="FF000000"/>
      <name val="Arial Narrow"/>
      <family val="2"/>
    </font>
    <font>
      <b/>
      <sz val="11"/>
      <color rgb="FF000000"/>
      <name val="Arial Narrow"/>
      <family val="2"/>
    </font>
    <font>
      <sz val="11"/>
      <color theme="1"/>
      <name val="Calibri"/>
      <family val="2"/>
    </font>
    <font>
      <b/>
      <sz val="14"/>
      <color rgb="FF000000"/>
      <name val="Arial"/>
      <family val="2"/>
    </font>
    <font>
      <b/>
      <sz val="19"/>
      <color rgb="FF000000"/>
      <name val="Arial"/>
      <family val="2"/>
    </font>
    <font>
      <sz val="14"/>
      <color rgb="FF000000"/>
      <name val="Arial"/>
      <family val="2"/>
    </font>
    <font>
      <sz val="14"/>
      <color rgb="FF000000"/>
      <name val="Calibri"/>
      <family val="2"/>
    </font>
    <font>
      <b/>
      <sz val="14"/>
      <color rgb="FFFF0000"/>
      <name val="Arial"/>
      <family val="2"/>
    </font>
    <font>
      <sz val="11"/>
      <color rgb="FF000000"/>
      <name val="Arial"/>
      <family val="2"/>
    </font>
    <font>
      <sz val="22"/>
      <color rgb="FF000000"/>
      <name val="Calibri"/>
      <family val="2"/>
    </font>
    <font>
      <sz val="11"/>
      <color theme="1"/>
      <name val="Arial Narrow"/>
      <family val="2"/>
    </font>
    <font>
      <b/>
      <sz val="11"/>
      <color theme="1"/>
      <name val="Arial Narrow"/>
      <family val="2"/>
    </font>
  </fonts>
  <fills count="7">
    <fill>
      <patternFill patternType="none"/>
    </fill>
    <fill>
      <patternFill patternType="gray125"/>
    </fill>
    <fill>
      <patternFill patternType="solid">
        <fgColor theme="0" tint="-0.249977111117893"/>
        <bgColor indexed="64"/>
      </patternFill>
    </fill>
    <fill>
      <patternFill patternType="solid">
        <fgColor rgb="FFFFFFFF"/>
        <bgColor rgb="FF000000"/>
      </patternFill>
    </fill>
    <fill>
      <patternFill patternType="solid">
        <fgColor rgb="FFD9D9D9"/>
        <bgColor rgb="FF000000"/>
      </patternFill>
    </fill>
    <fill>
      <patternFill patternType="solid">
        <fgColor rgb="FFFCD5B4"/>
        <bgColor rgb="FF000000"/>
      </patternFill>
    </fill>
    <fill>
      <patternFill patternType="solid">
        <fgColor rgb="FF00B05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3">
    <xf numFmtId="0" fontId="0" fillId="0" borderId="0"/>
    <xf numFmtId="0" fontId="1" fillId="0" borderId="0"/>
    <xf numFmtId="9" fontId="2" fillId="0" borderId="0" applyFont="0" applyFill="0" applyBorder="0" applyAlignment="0" applyProtection="0"/>
  </cellStyleXfs>
  <cellXfs count="283">
    <xf numFmtId="0" fontId="0" fillId="0" borderId="0" xfId="0"/>
    <xf numFmtId="0" fontId="4" fillId="0" borderId="0" xfId="0" applyFont="1" applyFill="1" applyBorder="1" applyProtection="1">
      <protection locked="0"/>
    </xf>
    <xf numFmtId="0" fontId="4" fillId="3" borderId="0" xfId="0" applyFont="1" applyFill="1" applyBorder="1" applyProtection="1">
      <protection locked="0"/>
    </xf>
    <xf numFmtId="0" fontId="5" fillId="3" borderId="0" xfId="0" applyFont="1" applyFill="1" applyBorder="1" applyAlignment="1" applyProtection="1">
      <alignment horizontal="center" vertical="center"/>
      <protection locked="0"/>
    </xf>
    <xf numFmtId="0" fontId="5" fillId="5" borderId="0"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5" fillId="4" borderId="41" xfId="0" applyFont="1" applyFill="1" applyBorder="1" applyAlignment="1" applyProtection="1">
      <alignment horizontal="center" vertical="center" textRotation="90"/>
      <protection locked="0"/>
    </xf>
    <xf numFmtId="0" fontId="4" fillId="0" borderId="35" xfId="0" applyFont="1" applyFill="1" applyBorder="1" applyAlignment="1" applyProtection="1">
      <alignment horizontal="center" vertical="top"/>
      <protection locked="0"/>
    </xf>
    <xf numFmtId="0" fontId="4" fillId="0" borderId="20" xfId="0" applyFont="1" applyFill="1" applyBorder="1" applyAlignment="1">
      <alignment horizontal="center" vertical="top"/>
    </xf>
    <xf numFmtId="0" fontId="4" fillId="0" borderId="35" xfId="0" applyFont="1" applyFill="1" applyBorder="1" applyAlignment="1" applyProtection="1">
      <alignment horizontal="center" vertical="top" textRotation="90"/>
      <protection locked="0"/>
    </xf>
    <xf numFmtId="9" fontId="4" fillId="0" borderId="20" xfId="0" applyNumberFormat="1" applyFont="1" applyFill="1" applyBorder="1" applyAlignment="1">
      <alignment horizontal="center" vertical="top"/>
    </xf>
    <xf numFmtId="164" fontId="4" fillId="0" borderId="20" xfId="2" applyNumberFormat="1" applyFont="1" applyFill="1" applyBorder="1" applyAlignment="1" applyProtection="1">
      <alignment horizontal="center" vertical="top"/>
    </xf>
    <xf numFmtId="164" fontId="4" fillId="0" borderId="20" xfId="0" applyNumberFormat="1" applyFont="1" applyFill="1" applyBorder="1" applyAlignment="1">
      <alignment horizontal="center" vertical="top"/>
    </xf>
    <xf numFmtId="0" fontId="4" fillId="0" borderId="20" xfId="0" applyFont="1" applyFill="1" applyBorder="1" applyAlignment="1" applyProtection="1">
      <alignment horizontal="center" vertical="top" wrapText="1"/>
    </xf>
    <xf numFmtId="0" fontId="4" fillId="3" borderId="0" xfId="0" applyFont="1" applyFill="1" applyBorder="1" applyAlignment="1" applyProtection="1">
      <alignment vertical="top"/>
      <protection locked="0"/>
    </xf>
    <xf numFmtId="0" fontId="4" fillId="0" borderId="0" xfId="0" applyFont="1" applyFill="1" applyBorder="1" applyAlignment="1" applyProtection="1">
      <alignment vertical="top"/>
      <protection locked="0"/>
    </xf>
    <xf numFmtId="0" fontId="4" fillId="0" borderId="1" xfId="0" applyFont="1" applyFill="1" applyBorder="1" applyAlignment="1">
      <alignment horizontal="center" vertical="top"/>
    </xf>
    <xf numFmtId="9" fontId="4" fillId="0" borderId="1" xfId="0" applyNumberFormat="1" applyFont="1" applyFill="1" applyBorder="1" applyAlignment="1">
      <alignment horizontal="center" vertical="top"/>
    </xf>
    <xf numFmtId="164" fontId="4" fillId="0" borderId="1" xfId="2" applyNumberFormat="1" applyFont="1" applyFill="1" applyBorder="1" applyAlignment="1" applyProtection="1">
      <alignment horizontal="center" vertical="top"/>
    </xf>
    <xf numFmtId="164" fontId="4" fillId="0" borderId="1" xfId="0" applyNumberFormat="1" applyFont="1" applyFill="1" applyBorder="1" applyAlignment="1">
      <alignment horizontal="center" vertical="top"/>
    </xf>
    <xf numFmtId="0" fontId="4" fillId="0" borderId="1" xfId="0" applyFont="1" applyFill="1" applyBorder="1" applyAlignment="1" applyProtection="1">
      <alignment horizontal="center" vertical="top" wrapText="1"/>
    </xf>
    <xf numFmtId="0" fontId="4" fillId="0" borderId="28" xfId="0" applyFont="1" applyFill="1" applyBorder="1" applyAlignment="1">
      <alignment horizontal="center" vertical="top"/>
    </xf>
    <xf numFmtId="9" fontId="4" fillId="0" borderId="28" xfId="0" applyNumberFormat="1" applyFont="1" applyFill="1" applyBorder="1" applyAlignment="1">
      <alignment horizontal="center" vertical="top"/>
    </xf>
    <xf numFmtId="164" fontId="4" fillId="0" borderId="28" xfId="0" applyNumberFormat="1" applyFont="1" applyFill="1" applyBorder="1" applyAlignment="1">
      <alignment horizontal="center" vertical="top"/>
    </xf>
    <xf numFmtId="0" fontId="4" fillId="0" borderId="28" xfId="0" applyFont="1" applyFill="1" applyBorder="1" applyAlignment="1" applyProtection="1">
      <alignment horizontal="center" vertical="top" wrapText="1"/>
    </xf>
    <xf numFmtId="0" fontId="6" fillId="0" borderId="1" xfId="0" applyFont="1" applyFill="1" applyBorder="1" applyAlignment="1" applyProtection="1">
      <alignment horizontal="left" vertical="center" wrapText="1"/>
      <protection locked="0"/>
    </xf>
    <xf numFmtId="0" fontId="12" fillId="0" borderId="1" xfId="0" applyFont="1" applyFill="1" applyBorder="1" applyAlignment="1" applyProtection="1">
      <alignment vertical="center" wrapText="1"/>
      <protection locked="0"/>
    </xf>
    <xf numFmtId="0" fontId="12"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0" fontId="6" fillId="0"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left" vertical="center" wrapText="1"/>
      <protection locked="0"/>
    </xf>
    <xf numFmtId="0" fontId="6" fillId="0" borderId="1" xfId="0" applyFont="1" applyFill="1" applyBorder="1" applyAlignment="1" applyProtection="1">
      <alignment horizontal="left" vertical="top" wrapText="1"/>
      <protection locked="0"/>
    </xf>
    <xf numFmtId="0" fontId="4" fillId="0" borderId="37" xfId="0" applyFont="1" applyFill="1" applyBorder="1" applyAlignment="1" applyProtection="1">
      <alignment horizontal="center" vertical="top" wrapText="1"/>
      <protection locked="0"/>
    </xf>
    <xf numFmtId="0" fontId="4" fillId="0" borderId="20" xfId="0" applyFont="1" applyFill="1" applyBorder="1" applyAlignment="1" applyProtection="1">
      <alignment horizontal="center" vertical="top" wrapText="1"/>
      <protection locked="0"/>
    </xf>
    <xf numFmtId="0" fontId="4" fillId="0" borderId="1" xfId="0" applyFont="1" applyFill="1" applyBorder="1" applyAlignment="1" applyProtection="1">
      <alignment horizontal="center" vertical="top" wrapText="1"/>
      <protection locked="0"/>
    </xf>
    <xf numFmtId="0" fontId="4" fillId="0" borderId="1" xfId="0" applyFont="1" applyFill="1" applyBorder="1" applyAlignment="1" applyProtection="1">
      <alignment horizontal="center" vertical="top" textRotation="90"/>
      <protection locked="0"/>
    </xf>
    <xf numFmtId="0" fontId="4" fillId="0" borderId="20" xfId="0" applyFont="1" applyFill="1" applyBorder="1" applyAlignment="1" applyProtection="1">
      <alignment horizontal="center" vertical="top"/>
      <protection locked="0"/>
    </xf>
    <xf numFmtId="0" fontId="4" fillId="0" borderId="1" xfId="0" applyFont="1" applyFill="1" applyBorder="1" applyAlignment="1" applyProtection="1">
      <alignment horizontal="center" vertical="top"/>
      <protection locked="0"/>
    </xf>
    <xf numFmtId="0" fontId="4" fillId="0" borderId="1" xfId="0" applyFont="1" applyFill="1" applyBorder="1" applyAlignment="1">
      <alignment horizontal="center" vertical="top" wrapText="1"/>
    </xf>
    <xf numFmtId="0" fontId="4" fillId="0" borderId="20" xfId="0" applyFont="1" applyFill="1" applyBorder="1" applyAlignment="1">
      <alignment horizontal="center" vertical="top" wrapText="1"/>
    </xf>
    <xf numFmtId="0" fontId="4" fillId="0" borderId="28" xfId="0" applyFont="1" applyFill="1" applyBorder="1" applyAlignment="1" applyProtection="1">
      <alignment horizontal="center" vertical="top" wrapText="1"/>
      <protection locked="0"/>
    </xf>
    <xf numFmtId="0" fontId="4" fillId="0" borderId="28" xfId="0" applyFont="1" applyFill="1" applyBorder="1" applyAlignment="1">
      <alignment horizontal="center" vertical="top" wrapText="1"/>
    </xf>
    <xf numFmtId="0" fontId="4" fillId="0" borderId="28" xfId="0" applyFont="1" applyFill="1" applyBorder="1" applyAlignment="1" applyProtection="1">
      <alignment horizontal="center" vertical="top"/>
      <protection locked="0"/>
    </xf>
    <xf numFmtId="0" fontId="4" fillId="0" borderId="28" xfId="0" applyFont="1" applyFill="1" applyBorder="1" applyAlignment="1" applyProtection="1">
      <alignment horizontal="center" vertical="top" textRotation="90"/>
      <protection locked="0"/>
    </xf>
    <xf numFmtId="0" fontId="4" fillId="0" borderId="1" xfId="0" applyFont="1" applyFill="1" applyBorder="1" applyAlignment="1" applyProtection="1">
      <alignment horizontal="center" vertical="top" textRotation="90"/>
      <protection locked="0"/>
    </xf>
    <xf numFmtId="0" fontId="4" fillId="0" borderId="28" xfId="0" applyFont="1" applyFill="1" applyBorder="1" applyAlignment="1" applyProtection="1">
      <alignment horizontal="center" vertical="top" textRotation="90"/>
      <protection locked="0"/>
    </xf>
    <xf numFmtId="0" fontId="4" fillId="0" borderId="1" xfId="0" applyFont="1" applyFill="1" applyBorder="1" applyAlignment="1" applyProtection="1">
      <alignment horizontal="center" vertical="top"/>
      <protection locked="0"/>
    </xf>
    <xf numFmtId="0" fontId="4" fillId="0" borderId="28" xfId="0" applyFont="1" applyFill="1" applyBorder="1" applyAlignment="1" applyProtection="1">
      <alignment horizontal="center" vertical="top"/>
      <protection locked="0"/>
    </xf>
    <xf numFmtId="0" fontId="4" fillId="0" borderId="1" xfId="0" applyFont="1" applyFill="1" applyBorder="1" applyAlignment="1" applyProtection="1">
      <alignment horizontal="center" vertical="top" wrapText="1"/>
      <protection locked="0"/>
    </xf>
    <xf numFmtId="0" fontId="4" fillId="0" borderId="28" xfId="0" applyFont="1" applyFill="1" applyBorder="1" applyAlignment="1" applyProtection="1">
      <alignment horizontal="center" vertical="top" wrapText="1"/>
      <protection locked="0"/>
    </xf>
    <xf numFmtId="0" fontId="4" fillId="0" borderId="1" xfId="0" applyFont="1" applyFill="1" applyBorder="1" applyAlignment="1">
      <alignment horizontal="center" vertical="top" wrapText="1"/>
    </xf>
    <xf numFmtId="0" fontId="4" fillId="0" borderId="28" xfId="0" applyFont="1" applyFill="1" applyBorder="1" applyAlignment="1">
      <alignment horizontal="center" vertical="top" wrapText="1"/>
    </xf>
    <xf numFmtId="0" fontId="4" fillId="0" borderId="20" xfId="0" applyFont="1" applyFill="1" applyBorder="1" applyAlignment="1" applyProtection="1">
      <alignment horizontal="center" vertical="top"/>
      <protection locked="0"/>
    </xf>
    <xf numFmtId="0" fontId="4" fillId="0" borderId="20" xfId="0" applyFont="1" applyFill="1" applyBorder="1" applyAlignment="1" applyProtection="1">
      <alignment horizontal="center" vertical="top" textRotation="90"/>
      <protection locked="0"/>
    </xf>
    <xf numFmtId="0" fontId="4" fillId="0" borderId="20" xfId="0" applyFont="1" applyFill="1" applyBorder="1" applyAlignment="1">
      <alignment horizontal="center" vertical="top" wrapText="1"/>
    </xf>
    <xf numFmtId="0" fontId="4" fillId="0" borderId="20" xfId="0" applyFont="1" applyFill="1" applyBorder="1" applyAlignment="1" applyProtection="1">
      <alignment horizontal="center" vertical="top" wrapText="1"/>
      <protection locked="0"/>
    </xf>
    <xf numFmtId="0" fontId="4" fillId="0" borderId="35" xfId="0" applyFont="1" applyFill="1" applyBorder="1" applyAlignment="1" applyProtection="1">
      <alignment horizontal="center" vertical="top" wrapText="1"/>
      <protection locked="0"/>
    </xf>
    <xf numFmtId="0" fontId="14" fillId="0" borderId="0" xfId="0" applyFont="1"/>
    <xf numFmtId="0" fontId="14" fillId="0" borderId="0" xfId="0" applyFont="1" applyAlignment="1">
      <alignment horizontal="center" vertical="center"/>
    </xf>
    <xf numFmtId="0" fontId="15" fillId="2" borderId="8" xfId="0" applyFont="1" applyFill="1" applyBorder="1"/>
    <xf numFmtId="0" fontId="14" fillId="6" borderId="1" xfId="0" applyFont="1" applyFill="1" applyBorder="1" applyAlignment="1">
      <alignment vertical="center"/>
    </xf>
    <xf numFmtId="0" fontId="14" fillId="6" borderId="1" xfId="0" applyFont="1" applyFill="1" applyBorder="1" applyAlignment="1">
      <alignment horizontal="left" vertical="center" wrapText="1"/>
    </xf>
    <xf numFmtId="0" fontId="14" fillId="0" borderId="44" xfId="0" applyFont="1" applyBorder="1" applyAlignment="1">
      <alignment horizontal="center" vertical="center"/>
    </xf>
    <xf numFmtId="0" fontId="14" fillId="0" borderId="4" xfId="0" applyFont="1" applyBorder="1" applyAlignment="1">
      <alignment horizontal="center" vertical="center"/>
    </xf>
    <xf numFmtId="0" fontId="14" fillId="0" borderId="45" xfId="0" applyFont="1" applyBorder="1" applyAlignment="1">
      <alignment horizontal="center" vertical="center"/>
    </xf>
    <xf numFmtId="0" fontId="14" fillId="0" borderId="46" xfId="0" applyFont="1" applyBorder="1" applyAlignment="1">
      <alignment horizontal="center" vertical="center"/>
    </xf>
    <xf numFmtId="0" fontId="15" fillId="2" borderId="18" xfId="0" applyFont="1" applyFill="1" applyBorder="1" applyAlignment="1">
      <alignment horizontal="center" vertical="center"/>
    </xf>
    <xf numFmtId="0" fontId="14" fillId="6" borderId="20" xfId="0" applyFont="1" applyFill="1" applyBorder="1" applyAlignment="1">
      <alignment vertical="center"/>
    </xf>
    <xf numFmtId="0" fontId="14" fillId="0" borderId="21" xfId="0" applyFont="1" applyBorder="1" applyAlignment="1"/>
    <xf numFmtId="0" fontId="14" fillId="0" borderId="3" xfId="0" applyFont="1" applyBorder="1" applyAlignment="1"/>
    <xf numFmtId="0" fontId="14" fillId="0" borderId="3" xfId="0" applyFont="1" applyBorder="1"/>
    <xf numFmtId="0" fontId="14" fillId="6" borderId="28" xfId="0" applyFont="1" applyFill="1" applyBorder="1" applyAlignment="1">
      <alignment horizontal="left" vertical="center" wrapText="1"/>
    </xf>
    <xf numFmtId="0" fontId="14" fillId="0" borderId="29" xfId="0" applyFont="1" applyBorder="1"/>
    <xf numFmtId="0" fontId="4" fillId="0" borderId="35" xfId="0" applyFont="1" applyFill="1" applyBorder="1" applyAlignment="1" applyProtection="1">
      <alignment horizontal="center" vertical="center" textRotation="90"/>
      <protection locked="0"/>
    </xf>
    <xf numFmtId="9" fontId="4" fillId="0" borderId="20" xfId="0" applyNumberFormat="1" applyFont="1" applyFill="1" applyBorder="1" applyAlignment="1">
      <alignment horizontal="center" vertical="center"/>
    </xf>
    <xf numFmtId="0" fontId="4" fillId="0" borderId="20" xfId="0" applyFont="1" applyFill="1" applyBorder="1" applyAlignment="1" applyProtection="1">
      <alignment horizontal="center" vertical="center" textRotation="90"/>
      <protection locked="0"/>
    </xf>
    <xf numFmtId="0" fontId="4" fillId="0" borderId="1" xfId="0" applyFont="1" applyFill="1" applyBorder="1" applyAlignment="1" applyProtection="1">
      <alignment horizontal="center" vertical="center" textRotation="90"/>
      <protection locked="0"/>
    </xf>
    <xf numFmtId="9" fontId="4" fillId="0" borderId="1" xfId="0" applyNumberFormat="1" applyFont="1" applyFill="1" applyBorder="1" applyAlignment="1">
      <alignment horizontal="center" vertical="center"/>
    </xf>
    <xf numFmtId="164" fontId="4" fillId="0" borderId="1" xfId="2" applyNumberFormat="1" applyFont="1" applyFill="1" applyBorder="1" applyAlignment="1" applyProtection="1">
      <alignment horizontal="center" vertical="center"/>
    </xf>
    <xf numFmtId="164" fontId="4" fillId="0" borderId="20" xfId="2" applyNumberFormat="1" applyFont="1" applyFill="1" applyBorder="1" applyAlignment="1" applyProtection="1">
      <alignment horizontal="center" vertical="center"/>
    </xf>
    <xf numFmtId="0" fontId="5" fillId="0" borderId="41" xfId="0" applyFont="1" applyFill="1" applyBorder="1" applyAlignment="1" applyProtection="1">
      <alignment horizontal="center" vertical="center" textRotation="90"/>
      <protection locked="0"/>
    </xf>
    <xf numFmtId="0" fontId="5" fillId="0" borderId="0" xfId="0" applyFont="1" applyFill="1" applyBorder="1" applyAlignment="1" applyProtection="1">
      <alignment horizontal="center" vertical="center"/>
      <protection locked="0"/>
    </xf>
    <xf numFmtId="0" fontId="4" fillId="0" borderId="24" xfId="0" applyFont="1" applyFill="1" applyBorder="1" applyAlignment="1" applyProtection="1">
      <alignment horizontal="center" vertical="center"/>
      <protection locked="0"/>
    </xf>
    <xf numFmtId="0" fontId="4" fillId="0" borderId="25" xfId="0" applyFont="1" applyFill="1" applyBorder="1" applyAlignment="1" applyProtection="1">
      <alignment horizontal="center" vertical="center"/>
      <protection locked="0"/>
    </xf>
    <xf numFmtId="0" fontId="4" fillId="0" borderId="25" xfId="0" applyFont="1" applyFill="1" applyBorder="1" applyProtection="1">
      <protection locked="0"/>
    </xf>
    <xf numFmtId="0" fontId="4" fillId="0" borderId="26" xfId="0" applyFont="1" applyFill="1" applyBorder="1" applyProtection="1">
      <protection locked="0"/>
    </xf>
    <xf numFmtId="0" fontId="4" fillId="0" borderId="22" xfId="0" applyFont="1" applyFill="1" applyBorder="1" applyAlignment="1" applyProtection="1">
      <alignment horizontal="center" vertical="center"/>
      <protection locked="0"/>
    </xf>
    <xf numFmtId="0" fontId="4" fillId="0" borderId="23" xfId="0" applyFont="1" applyFill="1" applyBorder="1" applyProtection="1">
      <protection locked="0"/>
    </xf>
    <xf numFmtId="0" fontId="14" fillId="0" borderId="3" xfId="0" applyFont="1" applyBorder="1" applyAlignment="1">
      <alignment horizontal="center" wrapText="1"/>
    </xf>
    <xf numFmtId="0" fontId="14" fillId="6" borderId="1" xfId="0" applyFont="1" applyFill="1" applyBorder="1" applyAlignment="1">
      <alignment horizontal="left" vertical="center"/>
    </xf>
    <xf numFmtId="0" fontId="14" fillId="0" borderId="2" xfId="0" applyFont="1" applyBorder="1" applyAlignment="1">
      <alignment horizontal="justify" vertical="center" wrapText="1"/>
    </xf>
    <xf numFmtId="0" fontId="14" fillId="0" borderId="1" xfId="0" applyFont="1" applyBorder="1" applyAlignment="1">
      <alignment horizontal="justify" vertical="center" wrapText="1"/>
    </xf>
    <xf numFmtId="0" fontId="14" fillId="0" borderId="2" xfId="0" applyFont="1" applyBorder="1" applyAlignment="1">
      <alignment horizontal="justify" vertical="center"/>
    </xf>
    <xf numFmtId="0" fontId="14" fillId="0" borderId="1" xfId="0" applyFont="1" applyBorder="1" applyAlignment="1">
      <alignment horizontal="justify" vertical="center"/>
    </xf>
    <xf numFmtId="0" fontId="14" fillId="2" borderId="13" xfId="0" applyFont="1" applyFill="1" applyBorder="1" applyAlignment="1">
      <alignment horizontal="center"/>
    </xf>
    <xf numFmtId="0" fontId="14" fillId="2" borderId="15" xfId="0" applyFont="1" applyFill="1" applyBorder="1" applyAlignment="1">
      <alignment horizontal="center"/>
    </xf>
    <xf numFmtId="0" fontId="15" fillId="0" borderId="9" xfId="0" applyFont="1" applyBorder="1" applyAlignment="1">
      <alignment horizontal="center" vertical="top" wrapText="1"/>
    </xf>
    <xf numFmtId="0" fontId="15" fillId="0" borderId="10" xfId="0" applyFont="1" applyBorder="1" applyAlignment="1">
      <alignment horizontal="center" vertical="top"/>
    </xf>
    <xf numFmtId="0" fontId="15" fillId="0" borderId="11" xfId="0" applyFont="1" applyBorder="1" applyAlignment="1">
      <alignment horizontal="center" vertical="top"/>
    </xf>
    <xf numFmtId="0" fontId="15" fillId="2" borderId="9" xfId="0" applyFont="1" applyFill="1" applyBorder="1" applyAlignment="1">
      <alignment horizontal="center"/>
    </xf>
    <xf numFmtId="0" fontId="15" fillId="2" borderId="10" xfId="0" applyFont="1" applyFill="1" applyBorder="1" applyAlignment="1">
      <alignment horizontal="center"/>
    </xf>
    <xf numFmtId="0" fontId="15" fillId="2" borderId="11" xfId="0" applyFont="1" applyFill="1" applyBorder="1" applyAlignment="1">
      <alignment horizontal="center"/>
    </xf>
    <xf numFmtId="0" fontId="15" fillId="2" borderId="47" xfId="0" applyFont="1" applyFill="1" applyBorder="1" applyAlignment="1">
      <alignment horizontal="center"/>
    </xf>
    <xf numFmtId="0" fontId="15" fillId="2" borderId="35" xfId="0" applyFont="1" applyFill="1" applyBorder="1" applyAlignment="1">
      <alignment horizontal="center"/>
    </xf>
    <xf numFmtId="0" fontId="15" fillId="2" borderId="48" xfId="0" applyFont="1" applyFill="1" applyBorder="1" applyAlignment="1">
      <alignment horizontal="center"/>
    </xf>
    <xf numFmtId="0" fontId="14" fillId="0" borderId="19" xfId="0" applyFont="1" applyBorder="1" applyAlignment="1">
      <alignment horizontal="justify" vertical="center" wrapText="1"/>
    </xf>
    <xf numFmtId="0" fontId="14" fillId="0" borderId="20" xfId="0" applyFont="1" applyBorder="1" applyAlignment="1">
      <alignment horizontal="justify" vertical="center" wrapText="1"/>
    </xf>
    <xf numFmtId="0" fontId="14" fillId="0" borderId="27" xfId="0" applyFont="1" applyBorder="1" applyAlignment="1">
      <alignment horizontal="justify" vertical="center" wrapText="1"/>
    </xf>
    <xf numFmtId="0" fontId="14" fillId="0" borderId="28" xfId="0" applyFont="1" applyBorder="1" applyAlignment="1">
      <alignment horizontal="justify" vertical="center" wrapText="1"/>
    </xf>
    <xf numFmtId="0" fontId="4" fillId="0" borderId="1" xfId="0" applyFont="1" applyFill="1" applyBorder="1" applyAlignment="1" applyProtection="1">
      <alignment horizontal="center" vertical="top" textRotation="90"/>
      <protection locked="0"/>
    </xf>
    <xf numFmtId="0" fontId="4" fillId="0" borderId="33" xfId="0" applyFont="1" applyFill="1" applyBorder="1" applyAlignment="1" applyProtection="1">
      <alignment horizontal="center" vertical="top" textRotation="90"/>
      <protection locked="0"/>
    </xf>
    <xf numFmtId="0" fontId="4" fillId="0" borderId="28" xfId="0" applyFont="1" applyFill="1" applyBorder="1" applyAlignment="1" applyProtection="1">
      <alignment horizontal="center" vertical="top" textRotation="90"/>
      <protection locked="0"/>
    </xf>
    <xf numFmtId="0" fontId="4" fillId="0" borderId="1" xfId="0" applyFont="1" applyFill="1" applyBorder="1" applyAlignment="1" applyProtection="1">
      <alignment horizontal="center" vertical="top"/>
      <protection locked="0"/>
    </xf>
    <xf numFmtId="0" fontId="4" fillId="0" borderId="33" xfId="0" applyFont="1" applyFill="1" applyBorder="1" applyAlignment="1" applyProtection="1">
      <alignment horizontal="center" vertical="top"/>
      <protection locked="0"/>
    </xf>
    <xf numFmtId="0" fontId="4" fillId="0" borderId="28" xfId="0" applyFont="1" applyFill="1" applyBorder="1" applyAlignment="1" applyProtection="1">
      <alignment horizontal="center" vertical="top"/>
      <protection locked="0"/>
    </xf>
    <xf numFmtId="0" fontId="4" fillId="3" borderId="1" xfId="0" applyFont="1" applyFill="1" applyBorder="1" applyAlignment="1" applyProtection="1">
      <alignment horizontal="center" vertical="top"/>
      <protection locked="0"/>
    </xf>
    <xf numFmtId="0" fontId="4" fillId="3" borderId="3" xfId="0" applyFont="1" applyFill="1" applyBorder="1" applyAlignment="1" applyProtection="1">
      <alignment horizontal="center" vertical="top"/>
      <protection locked="0"/>
    </xf>
    <xf numFmtId="0" fontId="4" fillId="3" borderId="33" xfId="0" applyFont="1" applyFill="1" applyBorder="1" applyAlignment="1" applyProtection="1">
      <alignment horizontal="center" vertical="top"/>
      <protection locked="0"/>
    </xf>
    <xf numFmtId="0" fontId="4" fillId="3" borderId="40" xfId="0" applyFont="1" applyFill="1" applyBorder="1" applyAlignment="1" applyProtection="1">
      <alignment horizontal="center" vertical="top"/>
      <protection locked="0"/>
    </xf>
    <xf numFmtId="0" fontId="4" fillId="3" borderId="28" xfId="0" applyFont="1" applyFill="1" applyBorder="1" applyAlignment="1" applyProtection="1">
      <alignment horizontal="center" vertical="top"/>
      <protection locked="0"/>
    </xf>
    <xf numFmtId="0" fontId="4" fillId="3" borderId="29" xfId="0" applyFont="1" applyFill="1" applyBorder="1" applyAlignment="1" applyProtection="1">
      <alignment horizontal="center" vertical="top"/>
      <protection locked="0"/>
    </xf>
    <xf numFmtId="0" fontId="5" fillId="0" borderId="1" xfId="0" applyFont="1" applyFill="1" applyBorder="1" applyAlignment="1">
      <alignment horizontal="center" vertical="top" wrapText="1"/>
    </xf>
    <xf numFmtId="0" fontId="5" fillId="0" borderId="33" xfId="0" applyFont="1" applyFill="1" applyBorder="1" applyAlignment="1">
      <alignment horizontal="center" vertical="top" wrapText="1"/>
    </xf>
    <xf numFmtId="0" fontId="5" fillId="0" borderId="28" xfId="0" applyFont="1" applyFill="1" applyBorder="1" applyAlignment="1">
      <alignment horizontal="center" vertical="top" wrapText="1"/>
    </xf>
    <xf numFmtId="9" fontId="4" fillId="0" borderId="1" xfId="0" applyNumberFormat="1" applyFont="1" applyFill="1" applyBorder="1" applyAlignment="1">
      <alignment horizontal="center" vertical="top" wrapText="1"/>
    </xf>
    <xf numFmtId="9" fontId="4" fillId="0" borderId="33" xfId="0" applyNumberFormat="1" applyFont="1" applyFill="1" applyBorder="1" applyAlignment="1">
      <alignment horizontal="center" vertical="top" wrapText="1"/>
    </xf>
    <xf numFmtId="9" fontId="4" fillId="0" borderId="28" xfId="0" applyNumberFormat="1" applyFont="1" applyFill="1" applyBorder="1" applyAlignment="1">
      <alignment horizontal="center" vertical="top" wrapText="1"/>
    </xf>
    <xf numFmtId="0" fontId="5" fillId="0" borderId="1" xfId="0" applyFont="1" applyFill="1" applyBorder="1" applyAlignment="1">
      <alignment horizontal="center" vertical="top"/>
    </xf>
    <xf numFmtId="0" fontId="5" fillId="0" borderId="33" xfId="0" applyFont="1" applyFill="1" applyBorder="1" applyAlignment="1">
      <alignment horizontal="center" vertical="top"/>
    </xf>
    <xf numFmtId="0" fontId="5" fillId="0" borderId="28" xfId="0" applyFont="1" applyFill="1" applyBorder="1" applyAlignment="1">
      <alignment horizontal="center" vertical="top"/>
    </xf>
    <xf numFmtId="0" fontId="5" fillId="0" borderId="1" xfId="0" applyFont="1" applyFill="1" applyBorder="1" applyAlignment="1">
      <alignment horizontal="center" vertical="top" textRotation="90" wrapText="1"/>
    </xf>
    <xf numFmtId="0" fontId="5" fillId="0" borderId="33" xfId="0" applyFont="1" applyFill="1" applyBorder="1" applyAlignment="1">
      <alignment horizontal="center" vertical="top" textRotation="90" wrapText="1"/>
    </xf>
    <xf numFmtId="0" fontId="5" fillId="0" borderId="28" xfId="0" applyFont="1" applyFill="1" applyBorder="1" applyAlignment="1">
      <alignment horizontal="center" vertical="top" textRotation="90" wrapText="1"/>
    </xf>
    <xf numFmtId="0" fontId="5" fillId="0" borderId="1" xfId="0" applyFont="1" applyFill="1" applyBorder="1" applyAlignment="1">
      <alignment horizontal="center" vertical="top" textRotation="90"/>
    </xf>
    <xf numFmtId="0" fontId="5" fillId="0" borderId="33" xfId="0" applyFont="1" applyFill="1" applyBorder="1" applyAlignment="1">
      <alignment horizontal="center" vertical="top" textRotation="90"/>
    </xf>
    <xf numFmtId="0" fontId="5" fillId="0" borderId="28" xfId="0" applyFont="1" applyFill="1" applyBorder="1" applyAlignment="1">
      <alignment horizontal="center" vertical="top" textRotation="90"/>
    </xf>
    <xf numFmtId="0" fontId="4" fillId="0" borderId="1" xfId="0" applyFont="1" applyFill="1" applyBorder="1" applyAlignment="1" applyProtection="1">
      <alignment horizontal="center" vertical="top" wrapText="1"/>
      <protection locked="0"/>
    </xf>
    <xf numFmtId="0" fontId="4" fillId="0" borderId="33" xfId="0" applyFont="1" applyFill="1" applyBorder="1" applyAlignment="1" applyProtection="1">
      <alignment horizontal="center" vertical="top" wrapText="1"/>
      <protection locked="0"/>
    </xf>
    <xf numFmtId="0" fontId="4" fillId="0" borderId="28" xfId="0" applyFont="1" applyFill="1" applyBorder="1" applyAlignment="1" applyProtection="1">
      <alignment horizontal="center" vertical="top" wrapText="1"/>
      <protection locked="0"/>
    </xf>
    <xf numFmtId="9" fontId="4" fillId="0" borderId="1" xfId="0" applyNumberFormat="1" applyFont="1" applyFill="1" applyBorder="1" applyAlignment="1" applyProtection="1">
      <alignment horizontal="center" vertical="top" wrapText="1"/>
      <protection locked="0"/>
    </xf>
    <xf numFmtId="9" fontId="4" fillId="0" borderId="33" xfId="0" applyNumberFormat="1" applyFont="1" applyFill="1" applyBorder="1" applyAlignment="1" applyProtection="1">
      <alignment horizontal="center" vertical="top" wrapText="1"/>
      <protection locked="0"/>
    </xf>
    <xf numFmtId="9" fontId="4" fillId="0" borderId="28" xfId="0" applyNumberFormat="1" applyFont="1" applyFill="1" applyBorder="1" applyAlignment="1" applyProtection="1">
      <alignment horizontal="center" vertical="top" wrapText="1"/>
      <protection locked="0"/>
    </xf>
    <xf numFmtId="0" fontId="4" fillId="0" borderId="2" xfId="0" applyFont="1" applyFill="1" applyBorder="1" applyAlignment="1" applyProtection="1">
      <alignment horizontal="center" vertical="top"/>
      <protection locked="0"/>
    </xf>
    <xf numFmtId="0" fontId="4" fillId="0" borderId="32" xfId="0" applyFont="1" applyFill="1" applyBorder="1" applyAlignment="1" applyProtection="1">
      <alignment horizontal="center" vertical="top"/>
      <protection locked="0"/>
    </xf>
    <xf numFmtId="0" fontId="4" fillId="0" borderId="27" xfId="0" applyFont="1" applyFill="1" applyBorder="1" applyAlignment="1" applyProtection="1">
      <alignment horizontal="center" vertical="top"/>
      <protection locked="0"/>
    </xf>
    <xf numFmtId="0" fontId="5" fillId="0" borderId="1" xfId="0" applyFont="1" applyFill="1" applyBorder="1" applyAlignment="1" applyProtection="1">
      <alignment horizontal="center" vertical="top" wrapText="1"/>
      <protection locked="0"/>
    </xf>
    <xf numFmtId="0" fontId="5" fillId="0" borderId="33" xfId="0" applyFont="1" applyFill="1" applyBorder="1" applyAlignment="1" applyProtection="1">
      <alignment horizontal="center" vertical="top" wrapText="1"/>
      <protection locked="0"/>
    </xf>
    <xf numFmtId="0" fontId="5" fillId="0" borderId="28" xfId="0" applyFont="1" applyFill="1" applyBorder="1" applyAlignment="1" applyProtection="1">
      <alignment horizontal="center" vertical="top" wrapText="1"/>
      <protection locked="0"/>
    </xf>
    <xf numFmtId="0" fontId="4" fillId="0" borderId="1" xfId="0" applyFont="1" applyFill="1" applyBorder="1" applyAlignment="1">
      <alignment horizontal="center" vertical="top" wrapText="1"/>
    </xf>
    <xf numFmtId="0" fontId="4" fillId="0" borderId="33" xfId="0" applyFont="1" applyFill="1" applyBorder="1" applyAlignment="1">
      <alignment horizontal="center" vertical="top" wrapText="1"/>
    </xf>
    <xf numFmtId="0" fontId="4" fillId="0" borderId="28" xfId="0" applyFont="1" applyFill="1" applyBorder="1" applyAlignment="1">
      <alignment horizontal="center" vertical="top" wrapText="1"/>
    </xf>
    <xf numFmtId="0" fontId="4" fillId="0" borderId="20" xfId="0" applyFont="1" applyFill="1" applyBorder="1" applyAlignment="1" applyProtection="1">
      <alignment horizontal="center" vertical="top"/>
      <protection locked="0"/>
    </xf>
    <xf numFmtId="0" fontId="5" fillId="0" borderId="20" xfId="0" applyFont="1" applyFill="1" applyBorder="1" applyAlignment="1">
      <alignment horizontal="center" vertical="top" textRotation="90"/>
    </xf>
    <xf numFmtId="0" fontId="4" fillId="0" borderId="20" xfId="0" applyFont="1" applyFill="1" applyBorder="1" applyAlignment="1" applyProtection="1">
      <alignment horizontal="center" vertical="top" textRotation="90"/>
      <protection locked="0"/>
    </xf>
    <xf numFmtId="0" fontId="4" fillId="3" borderId="20" xfId="0" applyFont="1" applyFill="1" applyBorder="1" applyAlignment="1" applyProtection="1">
      <alignment horizontal="center" vertical="top" wrapText="1"/>
      <protection locked="0"/>
    </xf>
    <xf numFmtId="0" fontId="4" fillId="3" borderId="21" xfId="0" applyFont="1" applyFill="1" applyBorder="1" applyAlignment="1" applyProtection="1">
      <alignment horizontal="center" vertical="top" wrapText="1"/>
      <protection locked="0"/>
    </xf>
    <xf numFmtId="0" fontId="4" fillId="3" borderId="1" xfId="0" applyFont="1" applyFill="1" applyBorder="1" applyAlignment="1" applyProtection="1">
      <alignment horizontal="center" vertical="top" wrapText="1"/>
      <protection locked="0"/>
    </xf>
    <xf numFmtId="0" fontId="4" fillId="3" borderId="3" xfId="0" applyFont="1" applyFill="1" applyBorder="1" applyAlignment="1" applyProtection="1">
      <alignment horizontal="center" vertical="top" wrapText="1"/>
      <protection locked="0"/>
    </xf>
    <xf numFmtId="9" fontId="4" fillId="0" borderId="20" xfId="0" applyNumberFormat="1" applyFont="1" applyFill="1" applyBorder="1" applyAlignment="1" applyProtection="1">
      <alignment horizontal="center" vertical="top" wrapText="1"/>
      <protection locked="0"/>
    </xf>
    <xf numFmtId="0" fontId="5" fillId="0" borderId="20" xfId="0" applyFont="1" applyFill="1" applyBorder="1" applyAlignment="1">
      <alignment horizontal="center" vertical="top" wrapText="1"/>
    </xf>
    <xf numFmtId="9" fontId="4" fillId="0" borderId="20" xfId="0" applyNumberFormat="1" applyFont="1" applyFill="1" applyBorder="1" applyAlignment="1">
      <alignment horizontal="center" vertical="top" wrapText="1"/>
    </xf>
    <xf numFmtId="0" fontId="5" fillId="0" borderId="20" xfId="0" applyFont="1" applyFill="1" applyBorder="1" applyAlignment="1">
      <alignment horizontal="center" vertical="top"/>
    </xf>
    <xf numFmtId="0" fontId="5" fillId="0" borderId="20" xfId="0" applyFont="1" applyFill="1" applyBorder="1" applyAlignment="1">
      <alignment horizontal="center" vertical="top" textRotation="90" wrapText="1"/>
    </xf>
    <xf numFmtId="0" fontId="4" fillId="0" borderId="20" xfId="0" applyFont="1" applyFill="1" applyBorder="1" applyAlignment="1">
      <alignment horizontal="center" vertical="top" wrapText="1"/>
    </xf>
    <xf numFmtId="0" fontId="4" fillId="0" borderId="20" xfId="0" applyFont="1" applyFill="1" applyBorder="1" applyAlignment="1" applyProtection="1">
      <alignment horizontal="center" vertical="top" wrapText="1"/>
      <protection locked="0"/>
    </xf>
    <xf numFmtId="0" fontId="5" fillId="4" borderId="34" xfId="0" applyFont="1" applyFill="1" applyBorder="1" applyAlignment="1" applyProtection="1">
      <alignment horizontal="center" vertical="center" textRotation="90" wrapText="1"/>
      <protection locked="0"/>
    </xf>
    <xf numFmtId="0" fontId="5" fillId="4" borderId="38" xfId="0" applyFont="1" applyFill="1" applyBorder="1" applyAlignment="1" applyProtection="1">
      <alignment horizontal="center" vertical="center" textRotation="90" wrapText="1"/>
      <protection locked="0"/>
    </xf>
    <xf numFmtId="0" fontId="5" fillId="4" borderId="34" xfId="0" applyFont="1" applyFill="1" applyBorder="1" applyAlignment="1" applyProtection="1">
      <alignment horizontal="center" vertical="center" wrapText="1"/>
      <protection locked="0"/>
    </xf>
    <xf numFmtId="0" fontId="5" fillId="4" borderId="38" xfId="0" applyFont="1" applyFill="1" applyBorder="1" applyAlignment="1" applyProtection="1">
      <alignment horizontal="center" vertical="center" wrapText="1"/>
      <protection locked="0"/>
    </xf>
    <xf numFmtId="0" fontId="4" fillId="0" borderId="19" xfId="0" applyFont="1" applyFill="1" applyBorder="1" applyAlignment="1" applyProtection="1">
      <alignment horizontal="center" vertical="top"/>
      <protection locked="0"/>
    </xf>
    <xf numFmtId="0" fontId="4" fillId="0" borderId="35" xfId="0" applyFont="1" applyFill="1" applyBorder="1" applyAlignment="1" applyProtection="1">
      <alignment horizontal="center" vertical="top" wrapText="1"/>
      <protection locked="0"/>
    </xf>
    <xf numFmtId="0" fontId="4" fillId="0" borderId="31" xfId="0" applyFont="1" applyFill="1" applyBorder="1" applyAlignment="1" applyProtection="1">
      <alignment horizontal="center" vertical="top" wrapText="1"/>
      <protection locked="0"/>
    </xf>
    <xf numFmtId="0" fontId="4" fillId="0" borderId="6" xfId="0" applyFont="1" applyFill="1" applyBorder="1" applyAlignment="1" applyProtection="1">
      <alignment horizontal="center" vertical="top" wrapText="1"/>
      <protection locked="0"/>
    </xf>
    <xf numFmtId="0" fontId="5" fillId="0" borderId="20" xfId="0" applyFont="1" applyFill="1" applyBorder="1" applyAlignment="1" applyProtection="1">
      <alignment horizontal="center" vertical="top" wrapText="1"/>
      <protection locked="0"/>
    </xf>
    <xf numFmtId="0" fontId="5" fillId="4" borderId="9" xfId="0" applyFont="1" applyFill="1" applyBorder="1" applyAlignment="1" applyProtection="1">
      <alignment horizontal="center" vertical="center" wrapText="1"/>
      <protection locked="0"/>
    </xf>
    <xf numFmtId="0" fontId="5" fillId="4" borderId="10"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4" borderId="39" xfId="0" applyFont="1" applyFill="1" applyBorder="1" applyAlignment="1" applyProtection="1">
      <alignment horizontal="center" vertical="center" wrapText="1"/>
      <protection locked="0"/>
    </xf>
    <xf numFmtId="0" fontId="5" fillId="4" borderId="42" xfId="0" applyFont="1" applyFill="1" applyBorder="1" applyAlignment="1" applyProtection="1">
      <alignment horizontal="center" vertical="center" wrapText="1"/>
      <protection locked="0"/>
    </xf>
    <xf numFmtId="0" fontId="5" fillId="4" borderId="38" xfId="0" applyFont="1" applyFill="1" applyBorder="1" applyAlignment="1" applyProtection="1">
      <alignment horizontal="center" vertical="center"/>
      <protection locked="0"/>
    </xf>
    <xf numFmtId="0" fontId="5" fillId="4" borderId="34" xfId="0" applyFont="1" applyFill="1" applyBorder="1" applyAlignment="1" applyProtection="1">
      <alignment horizontal="center" vertical="center"/>
      <protection locked="0"/>
    </xf>
    <xf numFmtId="0" fontId="5" fillId="4" borderId="13" xfId="0" applyFont="1" applyFill="1" applyBorder="1" applyAlignment="1" applyProtection="1">
      <alignment horizontal="center" vertical="center" wrapText="1"/>
      <protection locked="0"/>
    </xf>
    <xf numFmtId="0" fontId="5" fillId="4" borderId="15"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36" xfId="0" applyFont="1" applyFill="1" applyBorder="1" applyAlignment="1" applyProtection="1">
      <alignment horizontal="center" vertical="center" wrapText="1"/>
      <protection locked="0"/>
    </xf>
    <xf numFmtId="0" fontId="5" fillId="4" borderId="19" xfId="0" applyFont="1" applyFill="1" applyBorder="1" applyAlignment="1" applyProtection="1">
      <alignment horizontal="center" vertical="center"/>
      <protection locked="0"/>
    </xf>
    <xf numFmtId="0" fontId="5" fillId="4" borderId="20"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2"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5" fillId="4" borderId="3"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34" xfId="0" applyFont="1" applyFill="1" applyBorder="1" applyAlignment="1" applyProtection="1">
      <alignment horizontal="center" vertical="center" textRotation="90"/>
      <protection locked="0"/>
    </xf>
    <xf numFmtId="0" fontId="5" fillId="4" borderId="38" xfId="0" applyFont="1" applyFill="1" applyBorder="1" applyAlignment="1" applyProtection="1">
      <alignment horizontal="center" vertical="center" textRotation="90"/>
      <protection locked="0"/>
    </xf>
    <xf numFmtId="0" fontId="5" fillId="4" borderId="9" xfId="0"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5" fillId="4" borderId="11"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36" xfId="0" applyFont="1" applyFill="1" applyBorder="1" applyAlignment="1" applyProtection="1">
      <alignment horizontal="center" vertical="center"/>
      <protection locked="0"/>
    </xf>
    <xf numFmtId="0" fontId="5" fillId="4" borderId="5" xfId="0" applyFont="1" applyFill="1" applyBorder="1" applyAlignment="1" applyProtection="1">
      <alignment horizontal="left" vertical="center"/>
      <protection locked="0"/>
    </xf>
    <xf numFmtId="0" fontId="5" fillId="4" borderId="6" xfId="0" applyFont="1" applyFill="1" applyBorder="1" applyAlignment="1" applyProtection="1">
      <alignment horizontal="left" vertical="center"/>
      <protection locked="0"/>
    </xf>
    <xf numFmtId="0" fontId="5" fillId="4" borderId="7" xfId="0" applyFont="1" applyFill="1" applyBorder="1" applyAlignment="1" applyProtection="1">
      <alignment horizontal="left" vertical="center"/>
      <protection locked="0"/>
    </xf>
    <xf numFmtId="0" fontId="4" fillId="3" borderId="20" xfId="0" applyFont="1" applyFill="1" applyBorder="1" applyAlignment="1" applyProtection="1">
      <alignment horizontal="left" vertical="center"/>
      <protection locked="0"/>
    </xf>
    <xf numFmtId="0" fontId="4" fillId="3" borderId="21" xfId="0" applyFont="1" applyFill="1" applyBorder="1" applyAlignment="1" applyProtection="1">
      <alignment horizontal="left" vertical="center"/>
      <protection locked="0"/>
    </xf>
    <xf numFmtId="0" fontId="5" fillId="4" borderId="2" xfId="0" applyFont="1" applyFill="1" applyBorder="1" applyAlignment="1" applyProtection="1">
      <alignment horizontal="left" vertical="center"/>
      <protection locked="0"/>
    </xf>
    <xf numFmtId="0" fontId="5" fillId="4" borderId="1" xfId="0" applyFont="1" applyFill="1" applyBorder="1" applyAlignment="1" applyProtection="1">
      <alignment horizontal="left" vertical="center"/>
      <protection locked="0"/>
    </xf>
    <xf numFmtId="0" fontId="5" fillId="4" borderId="3" xfId="0" applyFont="1" applyFill="1" applyBorder="1" applyAlignment="1" applyProtection="1">
      <alignment horizontal="left" vertical="center"/>
      <protection locked="0"/>
    </xf>
    <xf numFmtId="0" fontId="4" fillId="3" borderId="1"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0" fontId="5" fillId="4" borderId="27" xfId="0" applyFont="1" applyFill="1" applyBorder="1" applyAlignment="1" applyProtection="1">
      <alignment horizontal="left" vertical="center"/>
      <protection locked="0"/>
    </xf>
    <xf numFmtId="0" fontId="5" fillId="4" borderId="28" xfId="0" applyFont="1" applyFill="1" applyBorder="1" applyAlignment="1" applyProtection="1">
      <alignment horizontal="left" vertical="center"/>
      <protection locked="0"/>
    </xf>
    <xf numFmtId="0" fontId="5" fillId="4" borderId="29" xfId="0" applyFont="1" applyFill="1" applyBorder="1" applyAlignment="1" applyProtection="1">
      <alignment horizontal="left" vertical="center"/>
      <protection locked="0"/>
    </xf>
    <xf numFmtId="0" fontId="3" fillId="0" borderId="16" xfId="0" applyFont="1" applyFill="1" applyBorder="1" applyAlignment="1" applyProtection="1">
      <alignment horizontal="center" vertical="top" wrapText="1"/>
      <protection locked="0"/>
    </xf>
    <xf numFmtId="0" fontId="3" fillId="0" borderId="17" xfId="0" applyFont="1" applyFill="1" applyBorder="1" applyAlignment="1" applyProtection="1">
      <alignment horizontal="center" vertical="top" wrapText="1"/>
      <protection locked="0"/>
    </xf>
    <xf numFmtId="0" fontId="3" fillId="0" borderId="22" xfId="0" applyFont="1" applyFill="1" applyBorder="1" applyAlignment="1" applyProtection="1">
      <alignment horizontal="center" vertical="top" wrapText="1"/>
      <protection locked="0"/>
    </xf>
    <xf numFmtId="0" fontId="3" fillId="0" borderId="0" xfId="0" applyFont="1" applyFill="1" applyBorder="1" applyAlignment="1" applyProtection="1">
      <alignment horizontal="center" vertical="top" wrapText="1"/>
      <protection locked="0"/>
    </xf>
    <xf numFmtId="0" fontId="3" fillId="0" borderId="24" xfId="0" applyFont="1" applyFill="1" applyBorder="1" applyAlignment="1" applyProtection="1">
      <alignment horizontal="center" vertical="top" wrapText="1"/>
      <protection locked="0"/>
    </xf>
    <xf numFmtId="0" fontId="3" fillId="0" borderId="25" xfId="0" applyFont="1" applyFill="1" applyBorder="1" applyAlignment="1" applyProtection="1">
      <alignment horizontal="center" vertical="top" wrapText="1"/>
      <protection locked="0"/>
    </xf>
    <xf numFmtId="0" fontId="7" fillId="0" borderId="17" xfId="0" applyFont="1" applyFill="1" applyBorder="1" applyAlignment="1" applyProtection="1">
      <alignment vertical="top" wrapText="1"/>
      <protection locked="0"/>
    </xf>
    <xf numFmtId="0" fontId="6" fillId="0" borderId="17" xfId="0" applyFont="1" applyFill="1" applyBorder="1" applyAlignment="1">
      <alignment vertical="top" wrapText="1"/>
    </xf>
    <xf numFmtId="0" fontId="6" fillId="0" borderId="18" xfId="0" applyFont="1" applyFill="1" applyBorder="1" applyAlignment="1">
      <alignment vertical="top" wrapText="1"/>
    </xf>
    <xf numFmtId="0" fontId="8" fillId="0" borderId="17" xfId="0" applyFont="1" applyFill="1" applyBorder="1" applyAlignment="1" applyProtection="1">
      <alignment horizontal="center" vertical="center"/>
      <protection locked="0"/>
    </xf>
    <xf numFmtId="0" fontId="8" fillId="0" borderId="0" xfId="0" applyFont="1" applyFill="1" applyBorder="1" applyAlignment="1" applyProtection="1">
      <alignment horizontal="center" vertical="center"/>
      <protection locked="0"/>
    </xf>
    <xf numFmtId="0" fontId="8" fillId="0" borderId="25" xfId="0" applyFont="1" applyFill="1" applyBorder="1" applyAlignment="1" applyProtection="1">
      <alignment horizontal="center" vertical="center"/>
      <protection locked="0"/>
    </xf>
    <xf numFmtId="0" fontId="7" fillId="0" borderId="19" xfId="0" applyFont="1" applyFill="1" applyBorder="1" applyAlignment="1" applyProtection="1">
      <alignment horizontal="left" vertical="top" wrapText="1"/>
      <protection locked="0"/>
    </xf>
    <xf numFmtId="0" fontId="10" fillId="0" borderId="20" xfId="0" applyFont="1" applyFill="1" applyBorder="1" applyAlignment="1"/>
    <xf numFmtId="0" fontId="10" fillId="0" borderId="21" xfId="0" applyFont="1" applyFill="1" applyBorder="1" applyAlignment="1"/>
    <xf numFmtId="0" fontId="7" fillId="0" borderId="0" xfId="0" applyFont="1" applyFill="1" applyBorder="1" applyAlignment="1" applyProtection="1">
      <alignment vertical="top" wrapText="1"/>
      <protection locked="0"/>
    </xf>
    <xf numFmtId="0" fontId="6" fillId="0" borderId="0" xfId="0" applyFont="1" applyFill="1" applyBorder="1" applyAlignment="1">
      <alignment vertical="top" wrapText="1"/>
    </xf>
    <xf numFmtId="0" fontId="6" fillId="0" borderId="23" xfId="0" applyFont="1" applyFill="1" applyBorder="1" applyAlignment="1">
      <alignment vertical="top" wrapText="1"/>
    </xf>
    <xf numFmtId="0" fontId="7" fillId="0" borderId="2" xfId="0" applyFont="1" applyFill="1" applyBorder="1" applyAlignment="1" applyProtection="1">
      <alignment horizontal="left" vertical="top"/>
      <protection locked="0"/>
    </xf>
    <xf numFmtId="0" fontId="10" fillId="0" borderId="1" xfId="0" applyFont="1" applyFill="1" applyBorder="1" applyAlignment="1"/>
    <xf numFmtId="0" fontId="10" fillId="0" borderId="3" xfId="0" applyFont="1" applyFill="1" applyBorder="1" applyAlignment="1"/>
    <xf numFmtId="0" fontId="7" fillId="0" borderId="25" xfId="0" applyFont="1" applyFill="1" applyBorder="1" applyAlignment="1" applyProtection="1">
      <alignment vertical="top" wrapText="1"/>
      <protection locked="0"/>
    </xf>
    <xf numFmtId="0" fontId="6" fillId="0" borderId="25" xfId="0" applyFont="1" applyFill="1" applyBorder="1" applyAlignment="1">
      <alignment vertical="top" wrapText="1"/>
    </xf>
    <xf numFmtId="0" fontId="6" fillId="0" borderId="26" xfId="0" applyFont="1" applyFill="1" applyBorder="1" applyAlignment="1">
      <alignment vertical="top" wrapText="1"/>
    </xf>
    <xf numFmtId="0" fontId="7" fillId="0" borderId="27" xfId="0" applyFont="1" applyFill="1" applyBorder="1" applyAlignment="1" applyProtection="1">
      <alignment horizontal="left" vertical="top"/>
      <protection locked="0"/>
    </xf>
    <xf numFmtId="0" fontId="10" fillId="0" borderId="28" xfId="0" applyFont="1" applyFill="1" applyBorder="1" applyAlignment="1"/>
    <xf numFmtId="0" fontId="10" fillId="0" borderId="29" xfId="0" applyFont="1" applyFill="1" applyBorder="1" applyAlignment="1"/>
    <xf numFmtId="0" fontId="4" fillId="3" borderId="49" xfId="0" applyFont="1" applyFill="1" applyBorder="1" applyAlignment="1" applyProtection="1">
      <alignment horizontal="left" vertical="center" wrapText="1"/>
      <protection locked="0"/>
    </xf>
    <xf numFmtId="0" fontId="4" fillId="3" borderId="42" xfId="0" applyFont="1" applyFill="1" applyBorder="1" applyAlignment="1" applyProtection="1">
      <alignment horizontal="left" vertical="center" wrapText="1"/>
      <protection locked="0"/>
    </xf>
    <xf numFmtId="0" fontId="4" fillId="3" borderId="50" xfId="0" applyFont="1" applyFill="1" applyBorder="1" applyAlignment="1" applyProtection="1">
      <alignment horizontal="left" vertical="center" wrapText="1"/>
      <protection locked="0"/>
    </xf>
    <xf numFmtId="0" fontId="13" fillId="0" borderId="16" xfId="0" applyFont="1" applyFill="1" applyBorder="1" applyAlignment="1">
      <alignment horizontal="center" wrapText="1"/>
    </xf>
    <xf numFmtId="0" fontId="13" fillId="0" borderId="17" xfId="0" applyFont="1" applyFill="1" applyBorder="1" applyAlignment="1">
      <alignment horizontal="center"/>
    </xf>
    <xf numFmtId="0" fontId="13" fillId="0" borderId="18" xfId="0" applyFont="1" applyFill="1" applyBorder="1" applyAlignment="1">
      <alignment horizontal="center"/>
    </xf>
    <xf numFmtId="0" fontId="13" fillId="0" borderId="22" xfId="0" applyFont="1" applyFill="1" applyBorder="1" applyAlignment="1">
      <alignment horizontal="center"/>
    </xf>
    <xf numFmtId="0" fontId="13" fillId="0" borderId="0" xfId="0" applyFont="1" applyFill="1" applyBorder="1" applyAlignment="1">
      <alignment horizontal="center"/>
    </xf>
    <xf numFmtId="0" fontId="13" fillId="0" borderId="23" xfId="0" applyFont="1" applyFill="1" applyBorder="1" applyAlignment="1">
      <alignment horizontal="center"/>
    </xf>
    <xf numFmtId="0" fontId="13" fillId="0" borderId="24" xfId="0" applyFont="1" applyFill="1" applyBorder="1" applyAlignment="1">
      <alignment horizontal="center"/>
    </xf>
    <xf numFmtId="0" fontId="13" fillId="0" borderId="25" xfId="0" applyFont="1" applyFill="1" applyBorder="1" applyAlignment="1">
      <alignment horizontal="center"/>
    </xf>
    <xf numFmtId="0" fontId="13" fillId="0" borderId="26" xfId="0" applyFont="1" applyFill="1" applyBorder="1" applyAlignment="1">
      <alignment horizontal="center"/>
    </xf>
    <xf numFmtId="0" fontId="4" fillId="3" borderId="24" xfId="0" applyFont="1" applyFill="1" applyBorder="1" applyAlignment="1" applyProtection="1">
      <alignment horizontal="left" vertical="center"/>
      <protection locked="0"/>
    </xf>
    <xf numFmtId="0" fontId="4" fillId="3" borderId="25" xfId="0" applyFont="1" applyFill="1" applyBorder="1" applyAlignment="1" applyProtection="1">
      <alignment horizontal="left" vertical="center"/>
      <protection locked="0"/>
    </xf>
    <xf numFmtId="0" fontId="4" fillId="3" borderId="43" xfId="0" applyFont="1" applyFill="1" applyBorder="1" applyAlignment="1" applyProtection="1">
      <alignment horizontal="left" vertical="center"/>
      <protection locked="0"/>
    </xf>
    <xf numFmtId="0" fontId="4" fillId="3" borderId="26" xfId="0" applyFont="1" applyFill="1" applyBorder="1" applyAlignment="1" applyProtection="1">
      <alignment horizontal="left" vertical="center"/>
      <protection locked="0"/>
    </xf>
    <xf numFmtId="0" fontId="4" fillId="3" borderId="8" xfId="0" applyFont="1" applyFill="1" applyBorder="1" applyAlignment="1" applyProtection="1">
      <alignment horizontal="left" vertical="center" wrapText="1"/>
      <protection locked="0"/>
    </xf>
    <xf numFmtId="0" fontId="4" fillId="3" borderId="43" xfId="0" applyFont="1" applyFill="1" applyBorder="1" applyAlignment="1" applyProtection="1">
      <alignment horizontal="left" vertical="center" wrapText="1"/>
      <protection locked="0"/>
    </xf>
    <xf numFmtId="0" fontId="4" fillId="3" borderId="12"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top" wrapText="1"/>
      <protection locked="0"/>
    </xf>
    <xf numFmtId="0" fontId="4" fillId="3" borderId="43" xfId="0" applyFont="1" applyFill="1" applyBorder="1" applyAlignment="1" applyProtection="1">
      <alignment horizontal="left" vertical="top" wrapText="1"/>
      <protection locked="0"/>
    </xf>
    <xf numFmtId="0" fontId="4" fillId="3" borderId="12" xfId="0" applyFont="1" applyFill="1" applyBorder="1" applyAlignment="1" applyProtection="1">
      <alignment horizontal="left" vertical="top" wrapText="1"/>
      <protection locked="0"/>
    </xf>
    <xf numFmtId="0" fontId="5" fillId="0" borderId="20" xfId="0" applyFont="1" applyFill="1" applyBorder="1" applyAlignment="1">
      <alignment horizontal="center" vertical="center" textRotation="90"/>
    </xf>
    <xf numFmtId="0" fontId="5" fillId="0" borderId="1" xfId="0" applyFont="1" applyFill="1" applyBorder="1" applyAlignment="1">
      <alignment horizontal="center" vertical="center" textRotation="90"/>
    </xf>
    <xf numFmtId="0" fontId="4" fillId="0" borderId="20" xfId="0" applyFont="1" applyFill="1" applyBorder="1" applyAlignment="1" applyProtection="1">
      <alignment horizontal="center" vertical="center" textRotation="90"/>
      <protection locked="0"/>
    </xf>
    <xf numFmtId="0" fontId="4" fillId="0" borderId="1" xfId="0" applyFont="1" applyFill="1" applyBorder="1" applyAlignment="1" applyProtection="1">
      <alignment horizontal="center" vertical="center" textRotation="90"/>
      <protection locked="0"/>
    </xf>
    <xf numFmtId="0" fontId="5" fillId="0" borderId="20" xfId="0" applyFont="1" applyFill="1" applyBorder="1" applyAlignment="1">
      <alignment horizontal="center" vertical="center" textRotation="90" wrapText="1"/>
    </xf>
    <xf numFmtId="0" fontId="5" fillId="0" borderId="1" xfId="0" applyFont="1" applyFill="1" applyBorder="1" applyAlignment="1">
      <alignment horizontal="center" vertical="center" textRotation="90" wrapText="1"/>
    </xf>
    <xf numFmtId="0" fontId="4" fillId="3" borderId="33" xfId="0" applyFont="1" applyFill="1" applyBorder="1" applyAlignment="1" applyProtection="1">
      <alignment horizontal="center" vertical="top" wrapText="1"/>
      <protection locked="0"/>
    </xf>
    <xf numFmtId="0" fontId="4" fillId="3" borderId="40" xfId="0" applyFont="1" applyFill="1" applyBorder="1" applyAlignment="1" applyProtection="1">
      <alignment horizontal="center" vertical="top" wrapText="1"/>
      <protection locked="0"/>
    </xf>
    <xf numFmtId="0" fontId="4" fillId="3" borderId="28" xfId="0" applyFont="1" applyFill="1" applyBorder="1" applyAlignment="1" applyProtection="1">
      <alignment horizontal="center" vertical="top" wrapText="1"/>
      <protection locked="0"/>
    </xf>
    <xf numFmtId="0" fontId="4" fillId="3" borderId="29" xfId="0" applyFont="1" applyFill="1" applyBorder="1" applyAlignment="1" applyProtection="1">
      <alignment horizontal="center" vertical="top" wrapText="1"/>
      <protection locked="0"/>
    </xf>
    <xf numFmtId="0" fontId="10" fillId="0" borderId="20" xfId="0" applyFont="1" applyFill="1" applyBorder="1"/>
    <xf numFmtId="0" fontId="10" fillId="0" borderId="21" xfId="0" applyFont="1" applyFill="1" applyBorder="1"/>
    <xf numFmtId="0" fontId="10" fillId="0" borderId="1" xfId="0" applyFont="1" applyFill="1" applyBorder="1"/>
    <xf numFmtId="0" fontId="10" fillId="0" borderId="3" xfId="0" applyFont="1" applyFill="1" applyBorder="1"/>
    <xf numFmtId="0" fontId="10" fillId="0" borderId="28" xfId="0" applyFont="1" applyFill="1" applyBorder="1"/>
    <xf numFmtId="0" fontId="10" fillId="0" borderId="29" xfId="0" applyFont="1" applyFill="1" applyBorder="1"/>
    <xf numFmtId="0" fontId="4" fillId="3" borderId="8" xfId="0" applyFont="1" applyFill="1" applyBorder="1" applyAlignment="1" applyProtection="1">
      <alignment horizontal="left" vertical="center"/>
      <protection locked="0"/>
    </xf>
    <xf numFmtId="0" fontId="4" fillId="3" borderId="12" xfId="0" applyFont="1" applyFill="1" applyBorder="1" applyAlignment="1" applyProtection="1">
      <alignment horizontal="left" vertical="center"/>
      <protection locked="0"/>
    </xf>
  </cellXfs>
  <cellStyles count="3">
    <cellStyle name="Normal" xfId="0" builtinId="0"/>
    <cellStyle name="Normal 2" xfId="1" xr:uid="{00000000-0005-0000-0000-000001000000}"/>
    <cellStyle name="Porcentaje" xfId="2" builtinId="5"/>
  </cellStyles>
  <dxfs count="2912">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FFFF00"/>
        </patternFill>
      </fill>
    </dxf>
    <dxf>
      <fill>
        <patternFill>
          <bgColor rgb="FFE26B0A"/>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Riesgo 8'!A1"/><Relationship Id="rId3" Type="http://schemas.openxmlformats.org/officeDocument/2006/relationships/hyperlink" Target="#'Riesgo 2'!A1"/><Relationship Id="rId7" Type="http://schemas.openxmlformats.org/officeDocument/2006/relationships/hyperlink" Target="#'Riesgo 7'!A1"/><Relationship Id="rId12" Type="http://schemas.openxmlformats.org/officeDocument/2006/relationships/hyperlink" Target="#'Riesgo 12'!A1"/><Relationship Id="rId2" Type="http://schemas.openxmlformats.org/officeDocument/2006/relationships/hyperlink" Target="#'Riesgo 1'!A1"/><Relationship Id="rId1" Type="http://schemas.openxmlformats.org/officeDocument/2006/relationships/image" Target="../media/image1.jpeg"/><Relationship Id="rId6" Type="http://schemas.openxmlformats.org/officeDocument/2006/relationships/hyperlink" Target="#'Riesgo 6'!A1"/><Relationship Id="rId11" Type="http://schemas.openxmlformats.org/officeDocument/2006/relationships/hyperlink" Target="#'Riesgo 11'!A1"/><Relationship Id="rId5" Type="http://schemas.openxmlformats.org/officeDocument/2006/relationships/hyperlink" Target="#'Riesgo 4-5'!A1"/><Relationship Id="rId10" Type="http://schemas.openxmlformats.org/officeDocument/2006/relationships/hyperlink" Target="#'Riesgo 10'!A1"/><Relationship Id="rId4" Type="http://schemas.openxmlformats.org/officeDocument/2006/relationships/hyperlink" Target="#'Riesgo 3'!A1"/><Relationship Id="rId9" Type="http://schemas.openxmlformats.org/officeDocument/2006/relationships/hyperlink" Target="#'Riesgo 9'!A1"/></Relationships>
</file>

<file path=xl/drawings/_rels/drawing10.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CONSOLIDADO RIESGO FISCAL'!A1"/></Relationships>
</file>

<file path=xl/drawings/_rels/drawing4.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hyperlink" Target="#'CONSOLIDADO RIESGO FISCAL'!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1</xdr:row>
      <xdr:rowOff>419100</xdr:rowOff>
    </xdr:from>
    <xdr:to>
      <xdr:col>9</xdr:col>
      <xdr:colOff>181823</xdr:colOff>
      <xdr:row>1</xdr:row>
      <xdr:rowOff>1220090</xdr:rowOff>
    </xdr:to>
    <xdr:pic>
      <xdr:nvPicPr>
        <xdr:cNvPr id="2" name="3 Imagen" descr="C:\Documents and Settings\calidadpubejc\Mis documentos\Mis imágenes\EJERCITO NUEVO ESCUDO.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514850" y="619125"/>
          <a:ext cx="762848" cy="800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190500</xdr:colOff>
      <xdr:row>4</xdr:row>
      <xdr:rowOff>57150</xdr:rowOff>
    </xdr:from>
    <xdr:to>
      <xdr:col>14</xdr:col>
      <xdr:colOff>1085850</xdr:colOff>
      <xdr:row>4</xdr:row>
      <xdr:rowOff>552450</xdr:rowOff>
    </xdr:to>
    <xdr:sp macro="" textlink="">
      <xdr:nvSpPr>
        <xdr:cNvPr id="4" name="Flecha derecha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9886950" y="204787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152400</xdr:colOff>
      <xdr:row>5</xdr:row>
      <xdr:rowOff>85725</xdr:rowOff>
    </xdr:from>
    <xdr:to>
      <xdr:col>14</xdr:col>
      <xdr:colOff>1047750</xdr:colOff>
      <xdr:row>5</xdr:row>
      <xdr:rowOff>581025</xdr:rowOff>
    </xdr:to>
    <xdr:sp macro="" textlink="">
      <xdr:nvSpPr>
        <xdr:cNvPr id="40" name="Flecha derecha 39">
          <a:hlinkClick xmlns:r="http://schemas.openxmlformats.org/officeDocument/2006/relationships" r:id="rId3"/>
          <a:extLst>
            <a:ext uri="{FF2B5EF4-FFF2-40B4-BE49-F238E27FC236}">
              <a16:creationId xmlns:a16="http://schemas.microsoft.com/office/drawing/2014/main" id="{00000000-0008-0000-0000-000028000000}"/>
            </a:ext>
          </a:extLst>
        </xdr:cNvPr>
        <xdr:cNvSpPr/>
      </xdr:nvSpPr>
      <xdr:spPr>
        <a:xfrm>
          <a:off x="9848850" y="266700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152400</xdr:colOff>
      <xdr:row>6</xdr:row>
      <xdr:rowOff>180975</xdr:rowOff>
    </xdr:from>
    <xdr:to>
      <xdr:col>14</xdr:col>
      <xdr:colOff>1047750</xdr:colOff>
      <xdr:row>6</xdr:row>
      <xdr:rowOff>676275</xdr:rowOff>
    </xdr:to>
    <xdr:sp macro="" textlink="">
      <xdr:nvSpPr>
        <xdr:cNvPr id="45" name="Flecha derecha 44">
          <a:hlinkClick xmlns:r="http://schemas.openxmlformats.org/officeDocument/2006/relationships" r:id="rId4"/>
          <a:extLst>
            <a:ext uri="{FF2B5EF4-FFF2-40B4-BE49-F238E27FC236}">
              <a16:creationId xmlns:a16="http://schemas.microsoft.com/office/drawing/2014/main" id="{00000000-0008-0000-0000-00002D000000}"/>
            </a:ext>
          </a:extLst>
        </xdr:cNvPr>
        <xdr:cNvSpPr/>
      </xdr:nvSpPr>
      <xdr:spPr>
        <a:xfrm>
          <a:off x="9848850" y="338137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152400</xdr:colOff>
      <xdr:row>7</xdr:row>
      <xdr:rowOff>323850</xdr:rowOff>
    </xdr:from>
    <xdr:to>
      <xdr:col>14</xdr:col>
      <xdr:colOff>1047750</xdr:colOff>
      <xdr:row>8</xdr:row>
      <xdr:rowOff>247650</xdr:rowOff>
    </xdr:to>
    <xdr:sp macro="" textlink="">
      <xdr:nvSpPr>
        <xdr:cNvPr id="46" name="Flecha derecha 45">
          <a:hlinkClick xmlns:r="http://schemas.openxmlformats.org/officeDocument/2006/relationships" r:id="rId5"/>
          <a:extLst>
            <a:ext uri="{FF2B5EF4-FFF2-40B4-BE49-F238E27FC236}">
              <a16:creationId xmlns:a16="http://schemas.microsoft.com/office/drawing/2014/main" id="{00000000-0008-0000-0000-00002E000000}"/>
            </a:ext>
          </a:extLst>
        </xdr:cNvPr>
        <xdr:cNvSpPr/>
      </xdr:nvSpPr>
      <xdr:spPr>
        <a:xfrm>
          <a:off x="9848850" y="435292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133350</xdr:colOff>
      <xdr:row>9</xdr:row>
      <xdr:rowOff>76200</xdr:rowOff>
    </xdr:from>
    <xdr:to>
      <xdr:col>14</xdr:col>
      <xdr:colOff>1028700</xdr:colOff>
      <xdr:row>10</xdr:row>
      <xdr:rowOff>9525</xdr:rowOff>
    </xdr:to>
    <xdr:sp macro="" textlink="">
      <xdr:nvSpPr>
        <xdr:cNvPr id="48" name="Flecha derecha 47">
          <a:hlinkClick xmlns:r="http://schemas.openxmlformats.org/officeDocument/2006/relationships" r:id="rId6"/>
          <a:extLst>
            <a:ext uri="{FF2B5EF4-FFF2-40B4-BE49-F238E27FC236}">
              <a16:creationId xmlns:a16="http://schemas.microsoft.com/office/drawing/2014/main" id="{00000000-0008-0000-0000-000030000000}"/>
            </a:ext>
          </a:extLst>
        </xdr:cNvPr>
        <xdr:cNvSpPr/>
      </xdr:nvSpPr>
      <xdr:spPr>
        <a:xfrm>
          <a:off x="9829800" y="572452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10</xdr:row>
      <xdr:rowOff>152400</xdr:rowOff>
    </xdr:from>
    <xdr:to>
      <xdr:col>14</xdr:col>
      <xdr:colOff>1009650</xdr:colOff>
      <xdr:row>10</xdr:row>
      <xdr:rowOff>647700</xdr:rowOff>
    </xdr:to>
    <xdr:sp macro="" textlink="">
      <xdr:nvSpPr>
        <xdr:cNvPr id="49" name="Flecha derecha 48">
          <a:hlinkClick xmlns:r="http://schemas.openxmlformats.org/officeDocument/2006/relationships" r:id="rId7"/>
          <a:extLst>
            <a:ext uri="{FF2B5EF4-FFF2-40B4-BE49-F238E27FC236}">
              <a16:creationId xmlns:a16="http://schemas.microsoft.com/office/drawing/2014/main" id="{00000000-0008-0000-0000-000031000000}"/>
            </a:ext>
          </a:extLst>
        </xdr:cNvPr>
        <xdr:cNvSpPr/>
      </xdr:nvSpPr>
      <xdr:spPr>
        <a:xfrm>
          <a:off x="9810750" y="636270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114300</xdr:colOff>
      <xdr:row>11</xdr:row>
      <xdr:rowOff>76200</xdr:rowOff>
    </xdr:from>
    <xdr:to>
      <xdr:col>14</xdr:col>
      <xdr:colOff>1009650</xdr:colOff>
      <xdr:row>11</xdr:row>
      <xdr:rowOff>571500</xdr:rowOff>
    </xdr:to>
    <xdr:sp macro="" textlink="">
      <xdr:nvSpPr>
        <xdr:cNvPr id="10" name="Flecha derecha 48">
          <a:hlinkClick xmlns:r="http://schemas.openxmlformats.org/officeDocument/2006/relationships" r:id="rId8"/>
          <a:extLst>
            <a:ext uri="{FF2B5EF4-FFF2-40B4-BE49-F238E27FC236}">
              <a16:creationId xmlns:a16="http://schemas.microsoft.com/office/drawing/2014/main" id="{7A3323DF-81CD-432A-B7D9-DF702F40E770}"/>
            </a:ext>
          </a:extLst>
        </xdr:cNvPr>
        <xdr:cNvSpPr/>
      </xdr:nvSpPr>
      <xdr:spPr>
        <a:xfrm>
          <a:off x="9810750" y="653415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133350</xdr:colOff>
      <xdr:row>12</xdr:row>
      <xdr:rowOff>47625</xdr:rowOff>
    </xdr:from>
    <xdr:to>
      <xdr:col>14</xdr:col>
      <xdr:colOff>1028700</xdr:colOff>
      <xdr:row>12</xdr:row>
      <xdr:rowOff>581025</xdr:rowOff>
    </xdr:to>
    <xdr:sp macro="" textlink="">
      <xdr:nvSpPr>
        <xdr:cNvPr id="11" name="Flecha derecha 48">
          <a:hlinkClick xmlns:r="http://schemas.openxmlformats.org/officeDocument/2006/relationships" r:id="rId9"/>
          <a:extLst>
            <a:ext uri="{FF2B5EF4-FFF2-40B4-BE49-F238E27FC236}">
              <a16:creationId xmlns:a16="http://schemas.microsoft.com/office/drawing/2014/main" id="{4207EAC9-4DF2-4C30-9E4D-777167327D7F}"/>
            </a:ext>
          </a:extLst>
        </xdr:cNvPr>
        <xdr:cNvSpPr/>
      </xdr:nvSpPr>
      <xdr:spPr>
        <a:xfrm>
          <a:off x="9829800" y="7200900"/>
          <a:ext cx="895350" cy="5334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123825</xdr:colOff>
      <xdr:row>13</xdr:row>
      <xdr:rowOff>190500</xdr:rowOff>
    </xdr:from>
    <xdr:to>
      <xdr:col>14</xdr:col>
      <xdr:colOff>1019175</xdr:colOff>
      <xdr:row>13</xdr:row>
      <xdr:rowOff>685800</xdr:rowOff>
    </xdr:to>
    <xdr:sp macro="" textlink="">
      <xdr:nvSpPr>
        <xdr:cNvPr id="12" name="Flecha derecha 48">
          <a:hlinkClick xmlns:r="http://schemas.openxmlformats.org/officeDocument/2006/relationships" r:id="rId10"/>
          <a:extLst>
            <a:ext uri="{FF2B5EF4-FFF2-40B4-BE49-F238E27FC236}">
              <a16:creationId xmlns:a16="http://schemas.microsoft.com/office/drawing/2014/main" id="{D9EA2D8D-5C42-4104-AD08-F9EF29479D30}"/>
            </a:ext>
          </a:extLst>
        </xdr:cNvPr>
        <xdr:cNvSpPr/>
      </xdr:nvSpPr>
      <xdr:spPr>
        <a:xfrm>
          <a:off x="9820275" y="779145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123825</xdr:colOff>
      <xdr:row>14</xdr:row>
      <xdr:rowOff>28576</xdr:rowOff>
    </xdr:from>
    <xdr:to>
      <xdr:col>14</xdr:col>
      <xdr:colOff>1019175</xdr:colOff>
      <xdr:row>14</xdr:row>
      <xdr:rowOff>485776</xdr:rowOff>
    </xdr:to>
    <xdr:sp macro="" textlink="">
      <xdr:nvSpPr>
        <xdr:cNvPr id="13" name="Flecha derecha 48">
          <a:hlinkClick xmlns:r="http://schemas.openxmlformats.org/officeDocument/2006/relationships" r:id="rId11"/>
          <a:extLst>
            <a:ext uri="{FF2B5EF4-FFF2-40B4-BE49-F238E27FC236}">
              <a16:creationId xmlns:a16="http://schemas.microsoft.com/office/drawing/2014/main" id="{46480BE9-9DBD-449D-B72C-9AE60830C83D}"/>
            </a:ext>
          </a:extLst>
        </xdr:cNvPr>
        <xdr:cNvSpPr/>
      </xdr:nvSpPr>
      <xdr:spPr>
        <a:xfrm>
          <a:off x="9820275" y="8677276"/>
          <a:ext cx="895350" cy="457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142875</xdr:colOff>
      <xdr:row>15</xdr:row>
      <xdr:rowOff>114300</xdr:rowOff>
    </xdr:from>
    <xdr:to>
      <xdr:col>14</xdr:col>
      <xdr:colOff>1038225</xdr:colOff>
      <xdr:row>15</xdr:row>
      <xdr:rowOff>609600</xdr:rowOff>
    </xdr:to>
    <xdr:sp macro="" textlink="">
      <xdr:nvSpPr>
        <xdr:cNvPr id="14" name="Flecha derecha 48">
          <a:hlinkClick xmlns:r="http://schemas.openxmlformats.org/officeDocument/2006/relationships" r:id="rId12"/>
          <a:extLst>
            <a:ext uri="{FF2B5EF4-FFF2-40B4-BE49-F238E27FC236}">
              <a16:creationId xmlns:a16="http://schemas.microsoft.com/office/drawing/2014/main" id="{69612D25-CC95-4A5D-92AB-90AC3FE13D88}"/>
            </a:ext>
          </a:extLst>
        </xdr:cNvPr>
        <xdr:cNvSpPr/>
      </xdr:nvSpPr>
      <xdr:spPr>
        <a:xfrm>
          <a:off x="9839325" y="895350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38100</xdr:colOff>
      <xdr:row>0</xdr:row>
      <xdr:rowOff>57150</xdr:rowOff>
    </xdr:from>
    <xdr:to>
      <xdr:col>1</xdr:col>
      <xdr:colOff>963385</xdr:colOff>
      <xdr:row>3</xdr:row>
      <xdr:rowOff>261257</xdr:rowOff>
    </xdr:to>
    <xdr:pic>
      <xdr:nvPicPr>
        <xdr:cNvPr id="2" name="2 Imagen" descr="D:\Lina Alape\2024\EJC-Escudo - ALTA.png">
          <a:extLst>
            <a:ext uri="{FF2B5EF4-FFF2-40B4-BE49-F238E27FC236}">
              <a16:creationId xmlns:a16="http://schemas.microsoft.com/office/drawing/2014/main" id="{ED9F158C-3E6B-41A0-AC0A-AE07B0781C0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525" y="57150"/>
          <a:ext cx="925285" cy="1061357"/>
        </a:xfrm>
        <a:prstGeom prst="rect">
          <a:avLst/>
        </a:prstGeom>
        <a:noFill/>
        <a:ln>
          <a:noFill/>
        </a:ln>
      </xdr:spPr>
    </xdr:pic>
    <xdr:clientData/>
  </xdr:twoCellAnchor>
  <xdr:twoCellAnchor>
    <xdr:from>
      <xdr:col>3</xdr:col>
      <xdr:colOff>83344</xdr:colOff>
      <xdr:row>6</xdr:row>
      <xdr:rowOff>23812</xdr:rowOff>
    </xdr:from>
    <xdr:to>
      <xdr:col>3</xdr:col>
      <xdr:colOff>978694</xdr:colOff>
      <xdr:row>6</xdr:row>
      <xdr:rowOff>488156</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511D9B42-39B3-4D8F-9776-9FA8B0A1732E}"/>
            </a:ext>
          </a:extLst>
        </xdr:cNvPr>
        <xdr:cNvSpPr/>
      </xdr:nvSpPr>
      <xdr:spPr>
        <a:xfrm rot="10800000">
          <a:off x="3000375" y="1666875"/>
          <a:ext cx="895350" cy="46434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9525</xdr:colOff>
      <xdr:row>0</xdr:row>
      <xdr:rowOff>57150</xdr:rowOff>
    </xdr:from>
    <xdr:to>
      <xdr:col>1</xdr:col>
      <xdr:colOff>934810</xdr:colOff>
      <xdr:row>3</xdr:row>
      <xdr:rowOff>261257</xdr:rowOff>
    </xdr:to>
    <xdr:pic>
      <xdr:nvPicPr>
        <xdr:cNvPr id="2" name="2 Imagen" descr="D:\Lina Alape\2024\EJC-Escudo - ALTA.png">
          <a:extLst>
            <a:ext uri="{FF2B5EF4-FFF2-40B4-BE49-F238E27FC236}">
              <a16:creationId xmlns:a16="http://schemas.microsoft.com/office/drawing/2014/main" id="{0A043CD0-48B9-4AE8-BECE-3EDA73F978B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57150"/>
          <a:ext cx="925285" cy="1061357"/>
        </a:xfrm>
        <a:prstGeom prst="rect">
          <a:avLst/>
        </a:prstGeom>
        <a:noFill/>
        <a:ln>
          <a:noFill/>
        </a:ln>
      </xdr:spPr>
    </xdr:pic>
    <xdr:clientData/>
  </xdr:twoCellAnchor>
  <xdr:twoCellAnchor>
    <xdr:from>
      <xdr:col>3</xdr:col>
      <xdr:colOff>209550</xdr:colOff>
      <xdr:row>6</xdr:row>
      <xdr:rowOff>19049</xdr:rowOff>
    </xdr:from>
    <xdr:to>
      <xdr:col>3</xdr:col>
      <xdr:colOff>962025</xdr:colOff>
      <xdr:row>6</xdr:row>
      <xdr:rowOff>380999</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6594744F-1940-4EF4-BEAD-C85EA65F916A}"/>
            </a:ext>
          </a:extLst>
        </xdr:cNvPr>
        <xdr:cNvSpPr/>
      </xdr:nvSpPr>
      <xdr:spPr>
        <a:xfrm rot="10800000">
          <a:off x="3124200" y="1666874"/>
          <a:ext cx="752475" cy="361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28575</xdr:colOff>
      <xdr:row>0</xdr:row>
      <xdr:rowOff>47625</xdr:rowOff>
    </xdr:from>
    <xdr:to>
      <xdr:col>1</xdr:col>
      <xdr:colOff>953860</xdr:colOff>
      <xdr:row>3</xdr:row>
      <xdr:rowOff>251732</xdr:rowOff>
    </xdr:to>
    <xdr:pic>
      <xdr:nvPicPr>
        <xdr:cNvPr id="2" name="2 Imagen" descr="D:\Lina Alape\2024\EJC-Escudo - ALTA.png">
          <a:extLst>
            <a:ext uri="{FF2B5EF4-FFF2-40B4-BE49-F238E27FC236}">
              <a16:creationId xmlns:a16="http://schemas.microsoft.com/office/drawing/2014/main" id="{63BD8680-F399-4C27-BDD1-EA4854D817E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7625"/>
          <a:ext cx="925285" cy="1061357"/>
        </a:xfrm>
        <a:prstGeom prst="rect">
          <a:avLst/>
        </a:prstGeom>
        <a:noFill/>
        <a:ln>
          <a:noFill/>
        </a:ln>
      </xdr:spPr>
    </xdr:pic>
    <xdr:clientData/>
  </xdr:twoCellAnchor>
  <xdr:twoCellAnchor>
    <xdr:from>
      <xdr:col>3</xdr:col>
      <xdr:colOff>250032</xdr:colOff>
      <xdr:row>6</xdr:row>
      <xdr:rowOff>47625</xdr:rowOff>
    </xdr:from>
    <xdr:to>
      <xdr:col>3</xdr:col>
      <xdr:colOff>1002507</xdr:colOff>
      <xdr:row>6</xdr:row>
      <xdr:rowOff>409575</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96C586D5-5467-4363-A9A1-C6F13871EB81}"/>
            </a:ext>
          </a:extLst>
        </xdr:cNvPr>
        <xdr:cNvSpPr/>
      </xdr:nvSpPr>
      <xdr:spPr>
        <a:xfrm rot="10800000">
          <a:off x="3167063" y="1690688"/>
          <a:ext cx="752475" cy="361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68036</xdr:colOff>
      <xdr:row>0</xdr:row>
      <xdr:rowOff>13607</xdr:rowOff>
    </xdr:from>
    <xdr:to>
      <xdr:col>1</xdr:col>
      <xdr:colOff>993321</xdr:colOff>
      <xdr:row>3</xdr:row>
      <xdr:rowOff>217714</xdr:rowOff>
    </xdr:to>
    <xdr:pic>
      <xdr:nvPicPr>
        <xdr:cNvPr id="4" name="2 Imagen" descr="D:\Lina Alape\2024\EJC-Escudo - ALTA.png">
          <a:extLst>
            <a:ext uri="{FF2B5EF4-FFF2-40B4-BE49-F238E27FC236}">
              <a16:creationId xmlns:a16="http://schemas.microsoft.com/office/drawing/2014/main" id="{B5CCD8C9-49F6-44F8-A22F-804F1574BF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1822" y="13607"/>
          <a:ext cx="925285" cy="1061357"/>
        </a:xfrm>
        <a:prstGeom prst="rect">
          <a:avLst/>
        </a:prstGeom>
        <a:noFill/>
        <a:ln>
          <a:noFill/>
        </a:ln>
      </xdr:spPr>
    </xdr:pic>
    <xdr:clientData/>
  </xdr:twoCellAnchor>
  <xdr:twoCellAnchor>
    <xdr:from>
      <xdr:col>3</xdr:col>
      <xdr:colOff>81643</xdr:colOff>
      <xdr:row>6</xdr:row>
      <xdr:rowOff>0</xdr:rowOff>
    </xdr:from>
    <xdr:to>
      <xdr:col>3</xdr:col>
      <xdr:colOff>976993</xdr:colOff>
      <xdr:row>6</xdr:row>
      <xdr:rowOff>495300</xdr:rowOff>
    </xdr:to>
    <xdr:sp macro="" textlink="">
      <xdr:nvSpPr>
        <xdr:cNvPr id="5" name="Flecha derecha 3">
          <a:hlinkClick xmlns:r="http://schemas.openxmlformats.org/officeDocument/2006/relationships" r:id="rId2"/>
          <a:extLst>
            <a:ext uri="{FF2B5EF4-FFF2-40B4-BE49-F238E27FC236}">
              <a16:creationId xmlns:a16="http://schemas.microsoft.com/office/drawing/2014/main" id="{A0CA15EE-F9B1-4690-B620-5B5FCE1C73AE}"/>
            </a:ext>
          </a:extLst>
        </xdr:cNvPr>
        <xdr:cNvSpPr/>
      </xdr:nvSpPr>
      <xdr:spPr>
        <a:xfrm rot="10800000">
          <a:off x="3007179" y="1660071"/>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464344</xdr:colOff>
      <xdr:row>3</xdr:row>
      <xdr:rowOff>59532</xdr:rowOff>
    </xdr:from>
    <xdr:to>
      <xdr:col>14</xdr:col>
      <xdr:colOff>597694</xdr:colOff>
      <xdr:row>5</xdr:row>
      <xdr:rowOff>126207</xdr:rowOff>
    </xdr:to>
    <xdr:sp macro="" textlink="">
      <xdr:nvSpPr>
        <xdr:cNvPr id="5" name="Flecha derecha 3">
          <a:hlinkClick xmlns:r="http://schemas.openxmlformats.org/officeDocument/2006/relationships" r:id="rId1"/>
          <a:extLst>
            <a:ext uri="{FF2B5EF4-FFF2-40B4-BE49-F238E27FC236}">
              <a16:creationId xmlns:a16="http://schemas.microsoft.com/office/drawing/2014/main" id="{07671B0E-7837-4A7F-AFCD-F2004AEEEC26}"/>
            </a:ext>
          </a:extLst>
        </xdr:cNvPr>
        <xdr:cNvSpPr/>
      </xdr:nvSpPr>
      <xdr:spPr>
        <a:xfrm rot="10800000">
          <a:off x="10370344" y="70247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0</xdr:row>
      <xdr:rowOff>23813</xdr:rowOff>
    </xdr:from>
    <xdr:to>
      <xdr:col>1</xdr:col>
      <xdr:colOff>934810</xdr:colOff>
      <xdr:row>3</xdr:row>
      <xdr:rowOff>227920</xdr:rowOff>
    </xdr:to>
    <xdr:pic>
      <xdr:nvPicPr>
        <xdr:cNvPr id="2" name="2 Imagen" descr="D:\Lina Alape\2024\EJC-Escudo - ALTA.png">
          <a:extLst>
            <a:ext uri="{FF2B5EF4-FFF2-40B4-BE49-F238E27FC236}">
              <a16:creationId xmlns:a16="http://schemas.microsoft.com/office/drawing/2014/main" id="{F4586386-7630-4E18-B41F-5BC08EEBDE0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6713" y="23813"/>
          <a:ext cx="925285" cy="1061357"/>
        </a:xfrm>
        <a:prstGeom prst="rect">
          <a:avLst/>
        </a:prstGeom>
        <a:noFill/>
        <a:ln>
          <a:noFill/>
        </a:ln>
      </xdr:spPr>
    </xdr:pic>
    <xdr:clientData/>
  </xdr:twoCellAnchor>
  <xdr:twoCellAnchor>
    <xdr:from>
      <xdr:col>3</xdr:col>
      <xdr:colOff>31750</xdr:colOff>
      <xdr:row>6</xdr:row>
      <xdr:rowOff>15875</xdr:rowOff>
    </xdr:from>
    <xdr:to>
      <xdr:col>3</xdr:col>
      <xdr:colOff>927100</xdr:colOff>
      <xdr:row>7</xdr:row>
      <xdr:rowOff>3175</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D99AACC9-4CBF-4DF4-B7DC-7937FEC4ECF9}"/>
            </a:ext>
          </a:extLst>
        </xdr:cNvPr>
        <xdr:cNvSpPr/>
      </xdr:nvSpPr>
      <xdr:spPr>
        <a:xfrm rot="10800000">
          <a:off x="2936875" y="166687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27214</xdr:colOff>
      <xdr:row>0</xdr:row>
      <xdr:rowOff>27215</xdr:rowOff>
    </xdr:from>
    <xdr:to>
      <xdr:col>1</xdr:col>
      <xdr:colOff>952499</xdr:colOff>
      <xdr:row>3</xdr:row>
      <xdr:rowOff>231322</xdr:rowOff>
    </xdr:to>
    <xdr:pic>
      <xdr:nvPicPr>
        <xdr:cNvPr id="2" name="2 Imagen" descr="D:\Lina Alape\2024\EJC-Escudo - ALTA.png">
          <a:extLst>
            <a:ext uri="{FF2B5EF4-FFF2-40B4-BE49-F238E27FC236}">
              <a16:creationId xmlns:a16="http://schemas.microsoft.com/office/drawing/2014/main" id="{3FD9FE4E-E1D2-407B-8C60-FE7FC1E9D6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27215"/>
          <a:ext cx="925285" cy="1061357"/>
        </a:xfrm>
        <a:prstGeom prst="rect">
          <a:avLst/>
        </a:prstGeom>
        <a:noFill/>
        <a:ln>
          <a:noFill/>
        </a:ln>
      </xdr:spPr>
    </xdr:pic>
    <xdr:clientData/>
  </xdr:twoCellAnchor>
  <xdr:twoCellAnchor>
    <xdr:from>
      <xdr:col>3</xdr:col>
      <xdr:colOff>68035</xdr:colOff>
      <xdr:row>6</xdr:row>
      <xdr:rowOff>0</xdr:rowOff>
    </xdr:from>
    <xdr:to>
      <xdr:col>3</xdr:col>
      <xdr:colOff>963385</xdr:colOff>
      <xdr:row>6</xdr:row>
      <xdr:rowOff>495300</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87C10EA3-E7F9-47FD-ABD7-46FD24225B6F}"/>
            </a:ext>
          </a:extLst>
        </xdr:cNvPr>
        <xdr:cNvSpPr/>
      </xdr:nvSpPr>
      <xdr:spPr>
        <a:xfrm rot="10800000">
          <a:off x="2993571" y="1646464"/>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63500</xdr:colOff>
      <xdr:row>0</xdr:row>
      <xdr:rowOff>47625</xdr:rowOff>
    </xdr:from>
    <xdr:to>
      <xdr:col>1</xdr:col>
      <xdr:colOff>988785</xdr:colOff>
      <xdr:row>3</xdr:row>
      <xdr:rowOff>251732</xdr:rowOff>
    </xdr:to>
    <xdr:pic>
      <xdr:nvPicPr>
        <xdr:cNvPr id="5" name="2 Imagen" descr="D:\Lina Alape\2024\EJC-Escudo - ALTA.png">
          <a:extLst>
            <a:ext uri="{FF2B5EF4-FFF2-40B4-BE49-F238E27FC236}">
              <a16:creationId xmlns:a16="http://schemas.microsoft.com/office/drawing/2014/main" id="{A64587C6-32F2-4C56-A1CE-F6C0257FB1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47625"/>
          <a:ext cx="925285" cy="1061357"/>
        </a:xfrm>
        <a:prstGeom prst="rect">
          <a:avLst/>
        </a:prstGeom>
        <a:noFill/>
        <a:ln>
          <a:noFill/>
        </a:ln>
      </xdr:spPr>
    </xdr:pic>
    <xdr:clientData/>
  </xdr:twoCellAnchor>
  <xdr:twoCellAnchor>
    <xdr:from>
      <xdr:col>3</xdr:col>
      <xdr:colOff>31750</xdr:colOff>
      <xdr:row>6</xdr:row>
      <xdr:rowOff>111125</xdr:rowOff>
    </xdr:from>
    <xdr:to>
      <xdr:col>3</xdr:col>
      <xdr:colOff>927100</xdr:colOff>
      <xdr:row>6</xdr:row>
      <xdr:rowOff>606425</xdr:rowOff>
    </xdr:to>
    <xdr:sp macro="" textlink="">
      <xdr:nvSpPr>
        <xdr:cNvPr id="6" name="Flecha derecha 3">
          <a:hlinkClick xmlns:r="http://schemas.openxmlformats.org/officeDocument/2006/relationships" r:id="rId2"/>
          <a:extLst>
            <a:ext uri="{FF2B5EF4-FFF2-40B4-BE49-F238E27FC236}">
              <a16:creationId xmlns:a16="http://schemas.microsoft.com/office/drawing/2014/main" id="{9337815B-1F2E-4A57-8CE6-057480226BC4}"/>
            </a:ext>
          </a:extLst>
        </xdr:cNvPr>
        <xdr:cNvSpPr/>
      </xdr:nvSpPr>
      <xdr:spPr>
        <a:xfrm rot="10800000">
          <a:off x="2936875" y="1762125"/>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1</xdr:col>
      <xdr:colOff>982435</xdr:colOff>
      <xdr:row>3</xdr:row>
      <xdr:rowOff>242207</xdr:rowOff>
    </xdr:to>
    <xdr:pic>
      <xdr:nvPicPr>
        <xdr:cNvPr id="2" name="2 Imagen" descr="D:\Lina Alape\2024\EJC-Escudo - ALTA.png">
          <a:extLst>
            <a:ext uri="{FF2B5EF4-FFF2-40B4-BE49-F238E27FC236}">
              <a16:creationId xmlns:a16="http://schemas.microsoft.com/office/drawing/2014/main" id="{95CD5AA5-76BC-4A30-9846-22E34587B56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38100"/>
          <a:ext cx="925285" cy="1061357"/>
        </a:xfrm>
        <a:prstGeom prst="rect">
          <a:avLst/>
        </a:prstGeom>
        <a:noFill/>
        <a:ln>
          <a:noFill/>
        </a:ln>
      </xdr:spPr>
    </xdr:pic>
    <xdr:clientData/>
  </xdr:twoCellAnchor>
  <xdr:twoCellAnchor>
    <xdr:from>
      <xdr:col>3</xdr:col>
      <xdr:colOff>47625</xdr:colOff>
      <xdr:row>6</xdr:row>
      <xdr:rowOff>95250</xdr:rowOff>
    </xdr:from>
    <xdr:to>
      <xdr:col>3</xdr:col>
      <xdr:colOff>942975</xdr:colOff>
      <xdr:row>6</xdr:row>
      <xdr:rowOff>590550</xdr:rowOff>
    </xdr:to>
    <xdr:sp macro="" textlink="">
      <xdr:nvSpPr>
        <xdr:cNvPr id="4" name="Flecha derecha 3">
          <a:hlinkClick xmlns:r="http://schemas.openxmlformats.org/officeDocument/2006/relationships" r:id="rId2"/>
          <a:extLst>
            <a:ext uri="{FF2B5EF4-FFF2-40B4-BE49-F238E27FC236}">
              <a16:creationId xmlns:a16="http://schemas.microsoft.com/office/drawing/2014/main" id="{601D08F0-15BB-4389-8FEF-FF6DC158DD95}"/>
            </a:ext>
          </a:extLst>
        </xdr:cNvPr>
        <xdr:cNvSpPr/>
      </xdr:nvSpPr>
      <xdr:spPr>
        <a:xfrm rot="10800000">
          <a:off x="2952750" y="1746250"/>
          <a:ext cx="895350" cy="495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74839</xdr:colOff>
      <xdr:row>0</xdr:row>
      <xdr:rowOff>25853</xdr:rowOff>
    </xdr:from>
    <xdr:to>
      <xdr:col>1</xdr:col>
      <xdr:colOff>1000124</xdr:colOff>
      <xdr:row>3</xdr:row>
      <xdr:rowOff>229960</xdr:rowOff>
    </xdr:to>
    <xdr:pic>
      <xdr:nvPicPr>
        <xdr:cNvPr id="2" name="2 Imagen" descr="D:\Lina Alape\2024\EJC-Escudo - ALTA.png">
          <a:extLst>
            <a:ext uri="{FF2B5EF4-FFF2-40B4-BE49-F238E27FC236}">
              <a16:creationId xmlns:a16="http://schemas.microsoft.com/office/drawing/2014/main" id="{3FC0242F-2712-43D3-BA46-4037D4E3F90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5" y="25853"/>
          <a:ext cx="925285" cy="1061357"/>
        </a:xfrm>
        <a:prstGeom prst="rect">
          <a:avLst/>
        </a:prstGeom>
        <a:noFill/>
        <a:ln>
          <a:noFill/>
        </a:ln>
      </xdr:spPr>
    </xdr:pic>
    <xdr:clientData/>
  </xdr:twoCellAnchor>
  <xdr:twoCellAnchor>
    <xdr:from>
      <xdr:col>3</xdr:col>
      <xdr:colOff>54428</xdr:colOff>
      <xdr:row>6</xdr:row>
      <xdr:rowOff>81644</xdr:rowOff>
    </xdr:from>
    <xdr:to>
      <xdr:col>3</xdr:col>
      <xdr:colOff>949778</xdr:colOff>
      <xdr:row>6</xdr:row>
      <xdr:rowOff>576943</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F7154ABC-A9B5-4789-8AB5-C4E4F6AF9A7A}"/>
            </a:ext>
          </a:extLst>
        </xdr:cNvPr>
        <xdr:cNvSpPr/>
      </xdr:nvSpPr>
      <xdr:spPr>
        <a:xfrm rot="10800000">
          <a:off x="2979964" y="1728108"/>
          <a:ext cx="895350" cy="4952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40821</xdr:colOff>
      <xdr:row>0</xdr:row>
      <xdr:rowOff>40822</xdr:rowOff>
    </xdr:from>
    <xdr:to>
      <xdr:col>1</xdr:col>
      <xdr:colOff>966106</xdr:colOff>
      <xdr:row>3</xdr:row>
      <xdr:rowOff>244929</xdr:rowOff>
    </xdr:to>
    <xdr:pic>
      <xdr:nvPicPr>
        <xdr:cNvPr id="2" name="2 Imagen" descr="D:\Lina Alape\2024\EJC-Escudo - ALTA.png">
          <a:extLst>
            <a:ext uri="{FF2B5EF4-FFF2-40B4-BE49-F238E27FC236}">
              <a16:creationId xmlns:a16="http://schemas.microsoft.com/office/drawing/2014/main" id="{A10554AB-7F69-428C-BA21-D3ADB0E6A2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246" y="40822"/>
          <a:ext cx="925285" cy="1061357"/>
        </a:xfrm>
        <a:prstGeom prst="rect">
          <a:avLst/>
        </a:prstGeom>
        <a:noFill/>
        <a:ln>
          <a:noFill/>
        </a:ln>
      </xdr:spPr>
    </xdr:pic>
    <xdr:clientData/>
  </xdr:twoCellAnchor>
  <xdr:twoCellAnchor>
    <xdr:from>
      <xdr:col>3</xdr:col>
      <xdr:colOff>68036</xdr:colOff>
      <xdr:row>6</xdr:row>
      <xdr:rowOff>13607</xdr:rowOff>
    </xdr:from>
    <xdr:to>
      <xdr:col>3</xdr:col>
      <xdr:colOff>963386</xdr:colOff>
      <xdr:row>6</xdr:row>
      <xdr:rowOff>508906</xdr:rowOff>
    </xdr:to>
    <xdr:sp macro="" textlink="">
      <xdr:nvSpPr>
        <xdr:cNvPr id="3" name="Flecha derecha 3">
          <a:hlinkClick xmlns:r="http://schemas.openxmlformats.org/officeDocument/2006/relationships" r:id="rId2"/>
          <a:extLst>
            <a:ext uri="{FF2B5EF4-FFF2-40B4-BE49-F238E27FC236}">
              <a16:creationId xmlns:a16="http://schemas.microsoft.com/office/drawing/2014/main" id="{7301EDD5-F543-4F54-BBE2-46E73BE70E4E}"/>
            </a:ext>
          </a:extLst>
        </xdr:cNvPr>
        <xdr:cNvSpPr/>
      </xdr:nvSpPr>
      <xdr:spPr>
        <a:xfrm rot="10800000">
          <a:off x="2982686" y="1661432"/>
          <a:ext cx="895350" cy="49529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COPER%20-%20Talento%20Humano/Gesti&#243;n/Corregidos/FO-CEDE5-DIGEC-487%20Adm%20de%20Riesgos%20de%20Gesti&#243;n%20V.%2013%20Talento%20Humano%20CEDE1%20Riesgo%20Fiscal-final.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EDE10\Gesti&#243;n\CORREGIDO\FO-CEDE5-DIGEC-487%20Administraci&#243;n%20de%20Riesgos%20de%20Gesti&#243;n%20FINCA%20RAIZ%20OK.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0/Gesti&#243;n/CORREGIDO/FO-CEDE5-DIGEC-487%20Administraci&#243;n%20de%20Riesgos%20de%20Gesti&#243;n%20GESTION%20DEL%20RIESGO%20OK...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EDE10\Gesti&#243;n\CORREGIDO\FO-CEDE5-DIGEC-487%20Administraci&#243;n%20de%20Riesgos%20de%20Gesti&#243;n%20GESTION%20DEL%20RIESGO%20OK...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OFIP/Gesti&#243;n/corregido/2.%20Gestio&#769;n%20Contable%20FO-CEDE5-DIGEC-487%20Administracio&#769;n%20de%20Riesgos%20de%20Gestio&#769;n%20veriso&#769;n%20final%2030-01-202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OFIP/Gesti&#243;n/DIPAP/FO-CEDE5-DIGEC-487%20Administraci&#243;n%20de%20Riesgos%20de%20Gesti&#243;n%20V.%2013%20(DIPAP)%20fina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OFIP\Gesti&#243;n\DIPAP\FO-CEDE5-DIGEC-487%20Administraci&#243;n%20de%20Riesgos%20de%20Gesti&#243;n%20V.%2013%20(DIPAP)%20fin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AVAA/MANTENIMIENTO%20Y%20ABASTECIMIENTO/Gesti&#243;n/DEFINITIVO/FO-CEDE5-DIGEC-487%20Riesgos%20de%20Gesti&#243;n%20V.%2013%20Abateciminetos-1(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DAVAA\MANTENIMIENTO%20Y%20ABASTECIMIENTO\Gesti&#243;n\DEFINITIVO\FO-CEDE5-DIGEC-487%20Riesgos%20de%20Gesti&#243;n%20V.%2013%20Abateciminetos-1(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DAVAA/COMBUSTIBLES%20DE%20AVIACI&#211;N/Gesti&#243;n/COMBUSTIBLE%20AVIACION%20RIESGO%202025.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DAVAA\COMBUSTIBLES%20DE%20AVIACI&#211;N\Gesti&#243;n\COMBUSTIBLE%20AVIACION%20RIESGO%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EDE1\COPER%20-%20Talento%20Humano\Gesti&#243;n\Corregidos\FO-CEDE5-DIGEC-487%20Adm%20de%20Riesgos%20de%20Gesti&#243;n%20V.%2013%20Talento%20Humano%20CEDE1%20Riesgo%20Fiscal-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4/Gesti&#243;n/corregido/FO-CEDE5-DIGEC-487%20Riesgos%20de%20Gesti&#243;n%20CEDE4%20PL%20PARCIAL%2014-01-2025%20(V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EDE4\Gesti&#243;n\corregido\FO-CEDE5-DIGEC-487%20Riesgos%20de%20Gesti&#243;n%20CEDE4%20PL%20PARCIAL%2014-01-2025%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OADE/Gesti&#243;n/CORREGIDO/FO-CEDE5-DIGEC-487%20Administraci&#243;n%20de%20Riesgos%20de%20Gesti&#243;n%20V.%2013%20-%20COADE%2024-01-202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OADE\Gesti&#243;n\CORREGIDO\FO-CEDE5-DIGEC-487%20Administraci&#243;n%20de%20Riesgos%20de%20Gesti&#243;n%20V.%2013%20-%20COADE%2024-01-202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0/Gesti&#243;n/CORREGIDO/FO-CEDE5-DIGEC-487%20Administraci&#243;n%20de%20Riesgos%20de%20Gesti&#243;n%20AMBIENTAL%20O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ackup%20cede%202022\Mis%20documentos\SGC\2025\Consolidaci&#243;n%20de%20riesgos%202025\CEDE10\Gesti&#243;n\CORREGIDO\FO-CEDE5-DIGEC-487%20Administraci&#243;n%20de%20Riesgos%20de%20Gesti&#243;n%20AMBIENTAL%20OK.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ackup%20cede%202022/Mis%20documentos/SGC/2025/Consolidaci&#243;n%20de%20riesgos%202025/CEDE10/Gesti&#243;n/CORREGIDO/FO-CEDE5-DIGEC-487%20Administraci&#243;n%20de%20Riesgos%20de%20Gesti&#243;n%20FINCA%20RAIZ%20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sheetName val="Análisis causa "/>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row r="112">
          <cell r="C112">
            <v>252</v>
          </cell>
        </row>
        <row r="153">
          <cell r="C153">
            <v>5012</v>
          </cell>
        </row>
        <row r="196">
          <cell r="C196">
            <v>174</v>
          </cell>
        </row>
        <row r="237">
          <cell r="C237">
            <v>12</v>
          </cell>
        </row>
      </sheetData>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s"/>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 val="Tabla Impacto"/>
      <sheetName val="Tabla Valoración controles"/>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ntexto estratégico Proceso"/>
      <sheetName val="Análisis causa - frecuencia"/>
      <sheetName val="Mapa final"/>
      <sheetName val="Mapa de Calor "/>
      <sheetName val="Seguimiento controles"/>
      <sheetName val="Plan de Acción"/>
      <sheetName val="Desempeño del Contro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sheetData sheetId="6"/>
      <sheetData sheetId="7"/>
      <sheetData sheetId="8"/>
      <sheetData sheetId="9">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directiva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10"/>
      <sheetData sheetId="11">
        <row r="2">
          <cell r="I2">
            <v>0</v>
          </cell>
          <cell r="J2" t="str">
            <v>Muy Baja</v>
          </cell>
          <cell r="L2">
            <v>0</v>
          </cell>
          <cell r="M2" t="str">
            <v>Leve</v>
          </cell>
        </row>
        <row r="3">
          <cell r="I3">
            <v>0.4</v>
          </cell>
          <cell r="J3" t="str">
            <v>Baja</v>
          </cell>
          <cell r="L3">
            <v>0.4</v>
          </cell>
          <cell r="M3" t="str">
            <v>Menor</v>
          </cell>
        </row>
        <row r="4">
          <cell r="I4">
            <v>0.6</v>
          </cell>
          <cell r="J4" t="str">
            <v>Media</v>
          </cell>
          <cell r="L4">
            <v>0.6</v>
          </cell>
          <cell r="M4" t="str">
            <v>Moderado</v>
          </cell>
        </row>
        <row r="5">
          <cell r="I5">
            <v>0.8</v>
          </cell>
          <cell r="J5" t="str">
            <v>Alta</v>
          </cell>
          <cell r="L5">
            <v>0.8</v>
          </cell>
          <cell r="M5" t="str">
            <v>Mayor</v>
          </cell>
        </row>
        <row r="6">
          <cell r="I6">
            <v>1</v>
          </cell>
          <cell r="J6" t="str">
            <v>Muy Alta</v>
          </cell>
          <cell r="L6">
            <v>1</v>
          </cell>
          <cell r="M6" t="str">
            <v>Catastrófico</v>
          </cell>
        </row>
      </sheetData>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B1:O16"/>
  <sheetViews>
    <sheetView showGridLines="0" tabSelected="1" zoomScale="110" zoomScaleNormal="110" workbookViewId="0">
      <selection activeCell="I21" sqref="I21"/>
    </sheetView>
  </sheetViews>
  <sheetFormatPr baseColWidth="10" defaultColWidth="9.140625" defaultRowHeight="16.5" x14ac:dyDescent="0.3"/>
  <cols>
    <col min="1" max="1" width="3.28515625" style="59" customWidth="1"/>
    <col min="2" max="13" width="9.140625" style="59"/>
    <col min="14" max="14" width="32.42578125" style="60" bestFit="1" customWidth="1"/>
    <col min="15" max="15" width="16.7109375" style="59" customWidth="1"/>
    <col min="16" max="16384" width="9.140625" style="59"/>
  </cols>
  <sheetData>
    <row r="1" spans="2:15" ht="17.25" thickBot="1" x14ac:dyDescent="0.35"/>
    <row r="2" spans="2:15" ht="109.5" customHeight="1" thickBot="1" x14ac:dyDescent="0.35">
      <c r="B2" s="98" t="s">
        <v>0</v>
      </c>
      <c r="C2" s="99"/>
      <c r="D2" s="99"/>
      <c r="E2" s="99"/>
      <c r="F2" s="99"/>
      <c r="G2" s="99"/>
      <c r="H2" s="99"/>
      <c r="I2" s="99"/>
      <c r="J2" s="99"/>
      <c r="K2" s="99"/>
      <c r="L2" s="99"/>
      <c r="M2" s="99"/>
      <c r="N2" s="100"/>
    </row>
    <row r="3" spans="2:15" ht="17.25" thickBot="1" x14ac:dyDescent="0.35">
      <c r="B3" s="101" t="s">
        <v>8</v>
      </c>
      <c r="C3" s="102"/>
      <c r="D3" s="102"/>
      <c r="E3" s="102"/>
      <c r="F3" s="102"/>
      <c r="G3" s="102"/>
      <c r="H3" s="102"/>
      <c r="I3" s="102"/>
      <c r="J3" s="102"/>
      <c r="K3" s="102"/>
      <c r="L3" s="102"/>
      <c r="M3" s="102"/>
      <c r="N3" s="103"/>
      <c r="O3" s="96"/>
    </row>
    <row r="4" spans="2:15" ht="17.25" thickBot="1" x14ac:dyDescent="0.35">
      <c r="B4" s="61" t="s">
        <v>1</v>
      </c>
      <c r="C4" s="104" t="s">
        <v>2</v>
      </c>
      <c r="D4" s="105"/>
      <c r="E4" s="105"/>
      <c r="F4" s="105"/>
      <c r="G4" s="105"/>
      <c r="H4" s="105"/>
      <c r="I4" s="105"/>
      <c r="J4" s="105"/>
      <c r="K4" s="105"/>
      <c r="L4" s="105"/>
      <c r="M4" s="106"/>
      <c r="N4" s="68" t="s">
        <v>3</v>
      </c>
      <c r="O4" s="97"/>
    </row>
    <row r="5" spans="2:15" ht="46.5" customHeight="1" x14ac:dyDescent="0.3">
      <c r="B5" s="64">
        <v>1</v>
      </c>
      <c r="C5" s="107" t="s">
        <v>492</v>
      </c>
      <c r="D5" s="108"/>
      <c r="E5" s="108"/>
      <c r="F5" s="108"/>
      <c r="G5" s="108"/>
      <c r="H5" s="108"/>
      <c r="I5" s="108"/>
      <c r="J5" s="108"/>
      <c r="K5" s="108"/>
      <c r="L5" s="108"/>
      <c r="M5" s="108"/>
      <c r="N5" s="69" t="s">
        <v>7</v>
      </c>
      <c r="O5" s="70"/>
    </row>
    <row r="6" spans="2:15" ht="48.75" customHeight="1" x14ac:dyDescent="0.3">
      <c r="B6" s="65">
        <v>2</v>
      </c>
      <c r="C6" s="92" t="s">
        <v>491</v>
      </c>
      <c r="D6" s="93"/>
      <c r="E6" s="93"/>
      <c r="F6" s="93"/>
      <c r="G6" s="93"/>
      <c r="H6" s="93"/>
      <c r="I6" s="93"/>
      <c r="J6" s="93"/>
      <c r="K6" s="93"/>
      <c r="L6" s="93"/>
      <c r="M6" s="93"/>
      <c r="N6" s="63" t="s">
        <v>6</v>
      </c>
      <c r="O6" s="71"/>
    </row>
    <row r="7" spans="2:15" ht="65.25" customHeight="1" x14ac:dyDescent="0.3">
      <c r="B7" s="65">
        <v>3</v>
      </c>
      <c r="C7" s="94" t="s">
        <v>493</v>
      </c>
      <c r="D7" s="95"/>
      <c r="E7" s="95"/>
      <c r="F7" s="95"/>
      <c r="G7" s="95"/>
      <c r="H7" s="95"/>
      <c r="I7" s="95"/>
      <c r="J7" s="95"/>
      <c r="K7" s="95"/>
      <c r="L7" s="95"/>
      <c r="M7" s="95"/>
      <c r="N7" s="62" t="s">
        <v>88</v>
      </c>
      <c r="O7" s="71"/>
    </row>
    <row r="8" spans="2:15" ht="49.5" customHeight="1" x14ac:dyDescent="0.3">
      <c r="B8" s="66">
        <v>4</v>
      </c>
      <c r="C8" s="92" t="s">
        <v>494</v>
      </c>
      <c r="D8" s="93"/>
      <c r="E8" s="93"/>
      <c r="F8" s="93"/>
      <c r="G8" s="93"/>
      <c r="H8" s="93"/>
      <c r="I8" s="93"/>
      <c r="J8" s="93"/>
      <c r="K8" s="93"/>
      <c r="L8" s="93"/>
      <c r="M8" s="93"/>
      <c r="N8" s="91" t="s">
        <v>4</v>
      </c>
      <c r="O8" s="90"/>
    </row>
    <row r="9" spans="2:15" ht="48.75" customHeight="1" x14ac:dyDescent="0.3">
      <c r="B9" s="65">
        <v>5</v>
      </c>
      <c r="C9" s="92" t="s">
        <v>495</v>
      </c>
      <c r="D9" s="93"/>
      <c r="E9" s="93"/>
      <c r="F9" s="93"/>
      <c r="G9" s="93"/>
      <c r="H9" s="93"/>
      <c r="I9" s="93"/>
      <c r="J9" s="93"/>
      <c r="K9" s="93"/>
      <c r="L9" s="93"/>
      <c r="M9" s="93"/>
      <c r="N9" s="91"/>
      <c r="O9" s="90"/>
    </row>
    <row r="10" spans="2:15" ht="48.75" customHeight="1" x14ac:dyDescent="0.3">
      <c r="B10" s="67">
        <v>6</v>
      </c>
      <c r="C10" s="92" t="s">
        <v>496</v>
      </c>
      <c r="D10" s="93"/>
      <c r="E10" s="93"/>
      <c r="F10" s="93"/>
      <c r="G10" s="93"/>
      <c r="H10" s="93"/>
      <c r="I10" s="93"/>
      <c r="J10" s="93"/>
      <c r="K10" s="93"/>
      <c r="L10" s="93"/>
      <c r="M10" s="93"/>
      <c r="N10" s="62" t="s">
        <v>9</v>
      </c>
      <c r="O10" s="71"/>
    </row>
    <row r="11" spans="2:15" ht="53.25" customHeight="1" x14ac:dyDescent="0.3">
      <c r="B11" s="65">
        <v>7</v>
      </c>
      <c r="C11" s="92" t="s">
        <v>497</v>
      </c>
      <c r="D11" s="93"/>
      <c r="E11" s="93"/>
      <c r="F11" s="93"/>
      <c r="G11" s="93"/>
      <c r="H11" s="93"/>
      <c r="I11" s="93"/>
      <c r="J11" s="93"/>
      <c r="K11" s="93"/>
      <c r="L11" s="93"/>
      <c r="M11" s="93"/>
      <c r="N11" s="62" t="s">
        <v>10</v>
      </c>
      <c r="O11" s="71"/>
    </row>
    <row r="12" spans="2:15" ht="54.75" customHeight="1" x14ac:dyDescent="0.3">
      <c r="B12" s="66">
        <v>8</v>
      </c>
      <c r="C12" s="92" t="s">
        <v>93</v>
      </c>
      <c r="D12" s="93"/>
      <c r="E12" s="93"/>
      <c r="F12" s="93"/>
      <c r="G12" s="93"/>
      <c r="H12" s="93"/>
      <c r="I12" s="93"/>
      <c r="J12" s="93"/>
      <c r="K12" s="93"/>
      <c r="L12" s="93"/>
      <c r="M12" s="93"/>
      <c r="N12" s="62" t="s">
        <v>89</v>
      </c>
      <c r="O12" s="72"/>
    </row>
    <row r="13" spans="2:15" ht="39.75" customHeight="1" x14ac:dyDescent="0.3">
      <c r="B13" s="65">
        <v>9</v>
      </c>
      <c r="C13" s="92" t="s">
        <v>498</v>
      </c>
      <c r="D13" s="93"/>
      <c r="E13" s="93"/>
      <c r="F13" s="93"/>
      <c r="G13" s="93"/>
      <c r="H13" s="93"/>
      <c r="I13" s="93"/>
      <c r="J13" s="93"/>
      <c r="K13" s="93"/>
      <c r="L13" s="93"/>
      <c r="M13" s="93"/>
      <c r="N13" s="62" t="s">
        <v>5</v>
      </c>
      <c r="O13" s="72"/>
    </row>
    <row r="14" spans="2:15" ht="64.5" customHeight="1" x14ac:dyDescent="0.3">
      <c r="B14" s="65">
        <v>10</v>
      </c>
      <c r="C14" s="92" t="s">
        <v>499</v>
      </c>
      <c r="D14" s="93"/>
      <c r="E14" s="93"/>
      <c r="F14" s="93"/>
      <c r="G14" s="93"/>
      <c r="H14" s="93"/>
      <c r="I14" s="93"/>
      <c r="J14" s="93"/>
      <c r="K14" s="93"/>
      <c r="L14" s="93"/>
      <c r="M14" s="93"/>
      <c r="N14" s="62" t="s">
        <v>90</v>
      </c>
      <c r="O14" s="72"/>
    </row>
    <row r="15" spans="2:15" ht="41.25" customHeight="1" x14ac:dyDescent="0.3">
      <c r="B15" s="65">
        <v>11</v>
      </c>
      <c r="C15" s="92" t="s">
        <v>500</v>
      </c>
      <c r="D15" s="93"/>
      <c r="E15" s="93"/>
      <c r="F15" s="93"/>
      <c r="G15" s="93"/>
      <c r="H15" s="93"/>
      <c r="I15" s="93"/>
      <c r="J15" s="93"/>
      <c r="K15" s="93"/>
      <c r="L15" s="93"/>
      <c r="M15" s="93"/>
      <c r="N15" s="63" t="s">
        <v>91</v>
      </c>
      <c r="O15" s="72"/>
    </row>
    <row r="16" spans="2:15" ht="51" customHeight="1" thickBot="1" x14ac:dyDescent="0.35">
      <c r="B16" s="65">
        <v>12</v>
      </c>
      <c r="C16" s="109" t="s">
        <v>569</v>
      </c>
      <c r="D16" s="110"/>
      <c r="E16" s="110"/>
      <c r="F16" s="110"/>
      <c r="G16" s="110"/>
      <c r="H16" s="110"/>
      <c r="I16" s="110"/>
      <c r="J16" s="110"/>
      <c r="K16" s="110"/>
      <c r="L16" s="110"/>
      <c r="M16" s="110"/>
      <c r="N16" s="73" t="s">
        <v>92</v>
      </c>
      <c r="O16" s="74"/>
    </row>
  </sheetData>
  <autoFilter ref="B4:N11" xr:uid="{00000000-0009-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18">
    <mergeCell ref="C12:M12"/>
    <mergeCell ref="C13:M13"/>
    <mergeCell ref="C14:M14"/>
    <mergeCell ref="C15:M15"/>
    <mergeCell ref="C16:M16"/>
    <mergeCell ref="O3:O4"/>
    <mergeCell ref="B2:N2"/>
    <mergeCell ref="B3:N3"/>
    <mergeCell ref="C4:M4"/>
    <mergeCell ref="C5:M5"/>
    <mergeCell ref="O8:O9"/>
    <mergeCell ref="N8:N9"/>
    <mergeCell ref="C11:M11"/>
    <mergeCell ref="C6:M6"/>
    <mergeCell ref="C7:M7"/>
    <mergeCell ref="C8:M8"/>
    <mergeCell ref="C9:M9"/>
    <mergeCell ref="C10:M10"/>
  </mergeCells>
  <conditionalFormatting sqref="N16 N13:N14 N5:N8 N10:N11">
    <cfRule type="containsText" dxfId="2911" priority="9" operator="containsText" text="Bajo">
      <formula>NOT(ISERROR(SEARCH("Bajo",N5)))</formula>
    </cfRule>
    <cfRule type="containsText" dxfId="2910" priority="10" operator="containsText" text="Moderado">
      <formula>NOT(ISERROR(SEARCH("Moderado",N5)))</formula>
    </cfRule>
    <cfRule type="containsText" dxfId="2909" priority="11" operator="containsText" text="Alto">
      <formula>NOT(ISERROR(SEARCH("Alto",N5)))</formula>
    </cfRule>
    <cfRule type="containsText" dxfId="2908" priority="12" operator="containsText" text="Extremo">
      <formula>NOT(ISERROR(SEARCH("Extremo",N5)))</formula>
    </cfRule>
  </conditionalFormatting>
  <conditionalFormatting sqref="N12">
    <cfRule type="containsText" dxfId="2907" priority="5" operator="containsText" text="Bajo">
      <formula>NOT(ISERROR(SEARCH("Bajo",N12)))</formula>
    </cfRule>
    <cfRule type="containsText" dxfId="2906" priority="6" operator="containsText" text="Moderado">
      <formula>NOT(ISERROR(SEARCH("Moderado",N12)))</formula>
    </cfRule>
    <cfRule type="containsText" dxfId="2905" priority="7" operator="containsText" text="Alto">
      <formula>NOT(ISERROR(SEARCH("Alto",N12)))</formula>
    </cfRule>
    <cfRule type="containsText" dxfId="2904" priority="8" operator="containsText" text="Extremo">
      <formula>NOT(ISERROR(SEARCH("Extremo",N12)))</formula>
    </cfRule>
  </conditionalFormatting>
  <conditionalFormatting sqref="N15">
    <cfRule type="containsText" dxfId="2903" priority="1" operator="containsText" text="Bajo">
      <formula>NOT(ISERROR(SEARCH("Bajo",N15)))</formula>
    </cfRule>
    <cfRule type="containsText" dxfId="2902" priority="2" operator="containsText" text="Moderado">
      <formula>NOT(ISERROR(SEARCH("Moderado",N15)))</formula>
    </cfRule>
    <cfRule type="containsText" dxfId="2901" priority="3" operator="containsText" text="Alto">
      <formula>NOT(ISERROR(SEARCH("Alto",N15)))</formula>
    </cfRule>
    <cfRule type="containsText" dxfId="2900" priority="4" operator="containsText" text="Extremo">
      <formula>NOT(ISERROR(SEARCH("Extremo",N15)))</formula>
    </cfRule>
  </conditionalFormatting>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337-5DE3-4741-B1D4-57E4D2E5F12F}">
  <dimension ref="A1:BM83"/>
  <sheetViews>
    <sheetView showGridLines="0" zoomScale="80" zoomScaleNormal="80" workbookViewId="0">
      <selection activeCell="AS20" sqref="AS20"/>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75"/>
      <c r="AP1" s="275"/>
      <c r="AQ1" s="275"/>
      <c r="AR1" s="276"/>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77"/>
      <c r="AP2" s="277"/>
      <c r="AQ2" s="277"/>
      <c r="AR2" s="278"/>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77"/>
      <c r="AP3" s="277"/>
      <c r="AQ3" s="277"/>
      <c r="AR3" s="278"/>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79"/>
      <c r="AP4" s="279"/>
      <c r="AQ4" s="279"/>
      <c r="AR4" s="280"/>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81" t="s">
        <v>559</v>
      </c>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82"/>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395</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44.25" customHeight="1" thickBot="1" x14ac:dyDescent="0.35">
      <c r="A7" s="213" t="s">
        <v>20</v>
      </c>
      <c r="B7" s="214"/>
      <c r="C7" s="214"/>
      <c r="D7" s="215"/>
      <c r="E7" s="262" t="s">
        <v>396</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206.25" hidden="1" customHeight="1" thickBot="1" x14ac:dyDescent="0.3">
      <c r="A11" s="171" t="s">
        <v>60</v>
      </c>
      <c r="B11" s="172" t="s">
        <v>397</v>
      </c>
      <c r="C11" s="175" t="s">
        <v>82</v>
      </c>
      <c r="D11" s="166" t="s">
        <v>83</v>
      </c>
      <c r="E11" s="166" t="s">
        <v>398</v>
      </c>
      <c r="F11" s="166" t="s">
        <v>399</v>
      </c>
      <c r="G11" s="165" t="str">
        <f>+CONCATENATE(D11," ",E11," ",F11)</f>
        <v>Posibilidad de Afectación Económica y Reputacional por retrasos en la presentación del Anteproyecto de Presupuesto y el Plan Anual de Adquisiciones al Ministerio de Defensa Nacional  y al Ministerio de Hacienda y Crédito Público, debido al incumplimiento de las unidades de planeación en la entrega de las actividades estipuladas en el plan de trabajo</v>
      </c>
      <c r="H11" s="166" t="s">
        <v>87</v>
      </c>
      <c r="I11" s="153">
        <v>284</v>
      </c>
      <c r="J11" s="161" t="str">
        <f>IF(I11&lt;=0,"",IF(I11&lt;=3,"Muy Baja",IF(I11&lt;=34,"Baja",IF(I11&lt;=600,"Media",IF(I11&lt;=6000,"Alta","Muy Alta")))))</f>
        <v>Media</v>
      </c>
      <c r="K11" s="162">
        <f>IF(J11="","",IF(J11="Muy Baja",0.2,IF(J11="Baja",0.4,IF(J11="Media",0.6,IF(J11="Alta",0.8,IF(J11="Muy Alta",1,))))))</f>
        <v>0.6</v>
      </c>
      <c r="L11" s="160" t="s">
        <v>190</v>
      </c>
      <c r="M11" s="160" t="str">
        <f>IF(NOT(ISERROR(MATCH(L11,'[14]Tabla Impacto'!$B$221:$B$223,0))),'[14]Tabla Impacto'!$F$223,L11)</f>
        <v xml:space="preserve">     Entre 100 y 500 SMLMV </v>
      </c>
      <c r="N11" s="161" t="str">
        <f>IF(OR(M11='[14]Tabla Impacto'!$C$11,M11='[14]Tabla Impacto'!$D$11),"Leve",IF(OR(M11='[14]Tabla Impacto'!$C$12,M11='[14]Tabla Impacto'!$D$12),"Menor",IF(OR(M11='[14]Tabla Impacto'!$C$13,M11='[14]Tabla Impacto'!$D$13),"Moderado",IF(OR(M11='[14]Tabla Impacto'!$C$14,M11='[14]Tabla Impacto'!$D$14),"Mayor",IF(OR(M11='[14]Tabla Impacto'!$C$15,M11='[14]Tabla Impacto'!$D$15),"Catastrófico","")))))</f>
        <v>Mayor</v>
      </c>
      <c r="O11" s="162">
        <f>IF(N11="","",IF(N11="Leve",0.2,IF(N11="Menor",0.4,IF(N11="Moderado",0.6,IF(N11="Mayor",0.8,IF(N11="Catastrófico",1,))))))</f>
        <v>0.8</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7" t="s">
        <v>191</v>
      </c>
      <c r="R11" s="57" t="s">
        <v>400</v>
      </c>
      <c r="S11" s="57" t="s">
        <v>401</v>
      </c>
      <c r="T11" s="57" t="s">
        <v>402</v>
      </c>
      <c r="U11" s="56" t="str">
        <f>+CONCATENATE(R11," ",S11," ",T11)</f>
        <v>Director de Planeación Presupuestal - Oficial de Análisis y Planeación Presupuestal verifica  semestralmente la socialización de las actividades establecidas conforme a las directrices del Plan de Trabajo y los cronogramas del Anteproyecto y el Plan Anual de Adquisiciones, dirigidos a las Unidades de Planeación. El objetivo es asegurar una planificación y programación eficiente de la planeación presupuestal.  En caso de que la socialización  semestral no se haya llevado a cabo, el Director de Planeación Presupuestal podrá emitir un comunicado formal solicitando una nueva verificación de manera inmediata y reorganizando el calendario de socialización de los lineamientos.
Dejando como soporte documental de la verificación el acta de reunión</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66</v>
      </c>
      <c r="AA11" s="55" t="s">
        <v>67</v>
      </c>
      <c r="AB11" s="55" t="s">
        <v>68</v>
      </c>
      <c r="AC11" s="11">
        <f>IFERROR(IF(V11="Probabilidad",(K11-(+K11*Y11)),IF(V11="Impacto",K11,"")),"")</f>
        <v>0.36</v>
      </c>
      <c r="AD11" s="164" t="str">
        <f>IFERROR(LOOKUP(LOOKUP(2,1/(AC11:AC17&lt;&gt;""),AC11:AC17),'[14]Opciones Tratamiento'!$I$2:$I$6,'[14]Opciones Tratamiento'!$J$2:$J$6),"")</f>
        <v>Muy Baja</v>
      </c>
      <c r="AE11" s="12">
        <f>+AC11</f>
        <v>0.36</v>
      </c>
      <c r="AF11" s="164" t="str">
        <f>IFERROR(LOOKUP(LOOKUP(2,1/(AG11:AG17&lt;&gt;""),AG11:AG17),'[14]Opciones Tratamiento'!L2:M6),"")</f>
        <v>Mayor</v>
      </c>
      <c r="AG11" s="12">
        <f>IFERROR(IF(V11="Impacto",(O11-(+O11*Y11)),IF(V11="Probabilidad",O11,"")),"")</f>
        <v>0.8</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155" t="s">
        <v>69</v>
      </c>
      <c r="AJ11" s="56"/>
      <c r="AK11" s="54" t="s">
        <v>193</v>
      </c>
      <c r="AL11" s="57" t="s">
        <v>403</v>
      </c>
      <c r="AM11" s="57" t="s">
        <v>404</v>
      </c>
      <c r="AN11" s="56"/>
      <c r="AO11" s="153" t="s">
        <v>81</v>
      </c>
      <c r="AP11" s="156" t="s">
        <v>405</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292.5" hidden="1" customHeight="1" thickBot="1" x14ac:dyDescent="0.3">
      <c r="A12" s="144"/>
      <c r="B12" s="173"/>
      <c r="C12" s="147"/>
      <c r="D12" s="138"/>
      <c r="E12" s="138"/>
      <c r="F12" s="138"/>
      <c r="G12" s="150"/>
      <c r="H12" s="138"/>
      <c r="I12" s="114"/>
      <c r="J12" s="123"/>
      <c r="K12" s="126"/>
      <c r="L12" s="141"/>
      <c r="M12" s="141"/>
      <c r="N12" s="123"/>
      <c r="O12" s="126"/>
      <c r="P12" s="129"/>
      <c r="Q12" s="48" t="s">
        <v>196</v>
      </c>
      <c r="R12" s="50" t="s">
        <v>400</v>
      </c>
      <c r="S12" s="50" t="s">
        <v>406</v>
      </c>
      <c r="T12" s="50" t="s">
        <v>407</v>
      </c>
      <c r="U12" s="52" t="str">
        <f t="shared" ref="U12:U17" si="0">+CONCATENATE(R12," ",S12," ",T12)</f>
        <v>Director de Planeación Presupuestal - Oficial de Análisis y Planeación Presupuestal valida semestralmente la socialización  de  las directrices presidenciales sobre austeridad y optimización de recursos para la vigencia correspondiente, conforme a las pautas establecidas en el Plan Anual de adquisiciones  Esta validación se realizará a través de la emisión de lineamientos claros y específicos, que proporcionen a las Unidades de Planeación las herramientas necesarias para cumplir con las actividades y tareas previstas en el proceso de planeación presupuestal, garantizando el alineamiento con las políticas y objetivos definidos. En caso de que la socialización  semestral no se haya llevado a cabo, el Director de Planeación Presupuestal podrá emitir un comunicado formal solicitando una nueva verificación de manera inmediata y reorganizando el calendario de socialización de los lineamientos. Dejando como soporte documental de la validación el acta de reunión</v>
      </c>
      <c r="V12" s="16" t="str">
        <f t="shared" ref="V12:V75" si="1">IF(OR(W12="Preventivo",W12="Detectivo"),"Probabilidad",IF(W12="Correctivo","Impacto",""))</f>
        <v>Probabilidad</v>
      </c>
      <c r="W12" s="9" t="s">
        <v>64</v>
      </c>
      <c r="X12" s="9" t="s">
        <v>65</v>
      </c>
      <c r="Y12" s="17" t="str">
        <f t="shared" ref="Y12" si="2">IF(AND(W12="Preventivo",X12="Automático"),"50%",IF(AND(W12="Preventivo",X12="Manual"),"40%",IF(AND(W12="Detectivo",X12="Automático"),"40%",IF(AND(W12="Detectivo",X12="Manual"),"30%",IF(AND(W12="Correctivo",X12="Automático"),"35%",IF(AND(W12="Correctivo",X12="Manual"),"25%",""))))))</f>
        <v>40%</v>
      </c>
      <c r="Z12" s="46" t="s">
        <v>66</v>
      </c>
      <c r="AA12" s="46" t="s">
        <v>67</v>
      </c>
      <c r="AB12" s="46" t="s">
        <v>68</v>
      </c>
      <c r="AC12" s="18">
        <f>IFERROR(IF(AND(V11="Probabilidad",V12="Probabilidad"),(AE11-(+AE11*Y12)),IF(V12="Probabilidad",(K11-(+K11*Y12)),IF(V12="Impacto",AE11,""))),"")</f>
        <v>0.216</v>
      </c>
      <c r="AD12" s="132"/>
      <c r="AE12" s="19">
        <f t="shared" ref="AE12" si="3">+AC12</f>
        <v>0.216</v>
      </c>
      <c r="AF12" s="132"/>
      <c r="AG12" s="19">
        <f>IFERROR(IF(AND(V11="Impacto",V12="Impacto"),(AG11-(+AG11*Y12)),IF(V12="Impacto",(O11-(+O11*Y12)),IF(V12="Probabilidad",AG11,""))),"")</f>
        <v>0.8</v>
      </c>
      <c r="AH12" s="135"/>
      <c r="AI12" s="111"/>
      <c r="AJ12" s="52"/>
      <c r="AK12" s="48" t="s">
        <v>242</v>
      </c>
      <c r="AL12" s="50" t="s">
        <v>408</v>
      </c>
      <c r="AM12" s="50" t="s">
        <v>409</v>
      </c>
      <c r="AN12" s="52"/>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273.75" hidden="1" customHeight="1" x14ac:dyDescent="0.25">
      <c r="A13" s="144"/>
      <c r="B13" s="173"/>
      <c r="C13" s="147"/>
      <c r="D13" s="138"/>
      <c r="E13" s="138"/>
      <c r="F13" s="138"/>
      <c r="G13" s="150"/>
      <c r="H13" s="138"/>
      <c r="I13" s="114"/>
      <c r="J13" s="123"/>
      <c r="K13" s="126"/>
      <c r="L13" s="141"/>
      <c r="M13" s="141"/>
      <c r="N13" s="123"/>
      <c r="O13" s="126"/>
      <c r="P13" s="129"/>
      <c r="Q13" s="48" t="s">
        <v>199</v>
      </c>
      <c r="R13" s="50" t="s">
        <v>410</v>
      </c>
      <c r="S13" s="50" t="s">
        <v>411</v>
      </c>
      <c r="T13" s="50" t="s">
        <v>412</v>
      </c>
      <c r="U13" s="52" t="str">
        <f t="shared" si="0"/>
        <v xml:space="preserve">Oficial Analista de Funcionamiento, CEDES1-2-4-6-7-9-10- DAVAA, CEAYG, DIVFE coteja trimestralmente la información de las solicitudes de presupuesto (soportes) correspondientes a las necesidades establecidas, de acuerdo con las directrices del Plan Anual de Adquisiciones Esta verificación se llevará a cabo en coordinación con los funcionarios responsables de planeación (Comandos, Departamentos y Direcciones), con el objetivo de brindar apoyo a las diez (10) unidades de planeación para identificar las necesidades específicas de los programas y subprogramas, así como los bienes y servicios requeridos. En caso de que las Unidades de Planeación no presenten las necesidades de bienes y servicios, deberán estructurarlas adecuadamente y presentarlas al Director de Planeación.  Dejando como soporte documental del cotejo el acta de reunión y/o informe </v>
      </c>
      <c r="V13" s="16" t="str">
        <f t="shared" si="1"/>
        <v>Probabilidad</v>
      </c>
      <c r="W13" s="9" t="s">
        <v>64</v>
      </c>
      <c r="X13" s="9"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0.12959999999999999</v>
      </c>
      <c r="AD13" s="132"/>
      <c r="AE13" s="19">
        <f>+AC13</f>
        <v>0.12959999999999999</v>
      </c>
      <c r="AF13" s="132"/>
      <c r="AG13" s="19">
        <f>IFERROR(IF(AND(V11="Impacto",V12="Impacto",V13="Impacto"),(AG12-(+AG12*Y13)),IF(V13="Impacto",(O11-(+O11*Y13)),IF(V13="Probabilidad",AG12,""))),"")</f>
        <v>0.8</v>
      </c>
      <c r="AH13" s="135"/>
      <c r="AI13" s="111"/>
      <c r="AJ13" s="52"/>
      <c r="AK13" s="48"/>
      <c r="AL13" s="50"/>
      <c r="AM13" s="48"/>
      <c r="AN13" s="52"/>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hidden="1" customHeight="1" x14ac:dyDescent="0.25">
      <c r="A14" s="144"/>
      <c r="B14" s="173"/>
      <c r="C14" s="147"/>
      <c r="D14" s="138"/>
      <c r="E14" s="138"/>
      <c r="F14" s="138"/>
      <c r="G14" s="150"/>
      <c r="H14" s="138"/>
      <c r="I14" s="114"/>
      <c r="J14" s="123"/>
      <c r="K14" s="126"/>
      <c r="L14" s="141"/>
      <c r="M14" s="141"/>
      <c r="N14" s="123"/>
      <c r="O14" s="126"/>
      <c r="P14" s="129"/>
      <c r="Q14" s="48"/>
      <c r="R14" s="50"/>
      <c r="S14" s="50"/>
      <c r="T14" s="50"/>
      <c r="U14" s="52" t="str">
        <f t="shared" si="0"/>
        <v xml:space="preserve">  </v>
      </c>
      <c r="V14" s="16" t="str">
        <f t="shared" si="1"/>
        <v/>
      </c>
      <c r="W14" s="46"/>
      <c r="X14" s="46"/>
      <c r="Y14" s="17" t="str">
        <f t="shared" ref="Y14" si="4">IF(AND(W14="Preventivo",X14="Automático"),"50%",IF(AND(W14="Preventivo",X14="Manual"),"40%",IF(AND(W14="Detectivo",X14="Automático"),"40%",IF(AND(W14="Detectivo",X14="Manual"),"30%",IF(AND(W14="Correctivo",X14="Automático"),"35%",IF(AND(W14="Correctivo",X14="Manual"),"25%",""))))))</f>
        <v/>
      </c>
      <c r="Z14" s="46"/>
      <c r="AA14" s="46"/>
      <c r="AB14" s="46"/>
      <c r="AC14" s="18" t="str">
        <f>IFERROR(IF(AND(V11="Probabilidad",V12="Probabilidad",V13="Probabilidad",V14="Probabilidad"),(AE13-(+AE13*Y14)),IF(V14="Probabilidad",(K11-(+K11*Y14)),IF(V14="Impacto",AE13,""))),"")</f>
        <v/>
      </c>
      <c r="AD14" s="132"/>
      <c r="AE14" s="19" t="str">
        <f t="shared" ref="AE14:AE21" si="5">+AC14</f>
        <v/>
      </c>
      <c r="AF14" s="132"/>
      <c r="AG14" s="19" t="str">
        <f>IFERROR(IF(AND(V11="Impacto",V12="Impacto",V13="Impacto",V14="Impacto"),(AG13-(+AG13*Y14)),IF(V14="Impacto",(O11-(+O11*Y14)),IF(V14="Probabilidad",AG13,""))),"")</f>
        <v/>
      </c>
      <c r="AH14" s="135"/>
      <c r="AI14" s="111"/>
      <c r="AJ14" s="52"/>
      <c r="AK14" s="48"/>
      <c r="AL14" s="50"/>
      <c r="AM14" s="48"/>
      <c r="AN14" s="52"/>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48"/>
      <c r="R15" s="48"/>
      <c r="S15" s="48"/>
      <c r="T15" s="48"/>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52"/>
      <c r="AK15" s="48"/>
      <c r="AL15" s="50"/>
      <c r="AM15" s="48"/>
      <c r="AN15" s="52"/>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52"/>
      <c r="AK16" s="48"/>
      <c r="AL16" s="50"/>
      <c r="AM16" s="48"/>
      <c r="AN16" s="52"/>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thickBot="1" x14ac:dyDescent="0.3">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52"/>
      <c r="AK17" s="48"/>
      <c r="AL17" s="50"/>
      <c r="AM17" s="48"/>
      <c r="AN17" s="52"/>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95" customHeight="1" thickBot="1" x14ac:dyDescent="0.3">
      <c r="A18" s="144" t="s">
        <v>72</v>
      </c>
      <c r="B18" s="173"/>
      <c r="C18" s="147" t="s">
        <v>82</v>
      </c>
      <c r="D18" s="138" t="s">
        <v>413</v>
      </c>
      <c r="E18" s="138" t="s">
        <v>414</v>
      </c>
      <c r="F18" s="138" t="s">
        <v>415</v>
      </c>
      <c r="G18" s="150" t="str">
        <f t="shared" ref="G18" si="6">+CONCATENATE(D18," ",E18," ",F18)</f>
        <v>Posibilidad de  efectos dañoso sobre los recurso de la entidad por una estimación incorrecta  (por exceso o por defecto)  de la demanda de programas, con sus bienes y servicios  a causa de la omisión de las bases de cálculo y soportes que identifican los costos asociados de las necesidades de la Fuerza por parte de las Unidades de Planeación.</v>
      </c>
      <c r="H18" s="138" t="s">
        <v>63</v>
      </c>
      <c r="I18" s="153">
        <v>264</v>
      </c>
      <c r="J18" s="123" t="str">
        <f>IF(I18&lt;=0,"",IF(I18&lt;=3,"Muy Baja",IF(I18&lt;=34,"Baja",IF(I18&lt;=600,"Media",IF(I18&lt;=6000,"Alta","Muy Alta")))))</f>
        <v>Media</v>
      </c>
      <c r="K18" s="126">
        <f>IF(J18="","",IF(J18="Muy Baja",0.2,IF(J18="Baja",0.4,IF(J18="Media",0.6,IF(J18="Alta",0.8,IF(J18="Muy Alta",1,))))))</f>
        <v>0.6</v>
      </c>
      <c r="L18" s="141" t="s">
        <v>190</v>
      </c>
      <c r="M18" s="141" t="str">
        <f>IF(NOT(ISERROR(MATCH(L18,'[14]Tabla Impacto'!$B$221:$B$223,0))),'[14]Tabla Impacto'!$F$223,L18)</f>
        <v xml:space="preserve">     Entre 100 y 500 SMLMV </v>
      </c>
      <c r="N18" s="123" t="str">
        <f>IF(OR(M18='[14]Tabla Impacto'!$C$11,M18='[14]Tabla Impacto'!$D$11),"Leve",IF(OR(M18='[14]Tabla Impacto'!$C$12,M18='[14]Tabla Impacto'!$D$12),"Menor",IF(OR(M18='[14]Tabla Impacto'!$C$13,M18='[14]Tabla Impacto'!$D$13),"Moderado",IF(OR(M18='[14]Tabla Impacto'!$C$14,M18='[14]Tabla Impacto'!$D$14),"Mayor",IF(OR(M18='[14]Tabla Impacto'!$C$15,M18='[14]Tabla Impacto'!$D$15),"Catastrófico","")))))</f>
        <v>Mayor</v>
      </c>
      <c r="O18" s="126">
        <f>IF(N18="","",IF(N18="Leve",0.2,IF(N18="Menor",0.4,IF(N18="Moderado",0.6,IF(N18="Mayor",0.8,IF(N18="Catastrófico",1,))))))</f>
        <v>0.8</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48" t="s">
        <v>191</v>
      </c>
      <c r="R18" s="57" t="s">
        <v>416</v>
      </c>
      <c r="S18" s="57" t="s">
        <v>417</v>
      </c>
      <c r="T18" s="57" t="s">
        <v>560</v>
      </c>
      <c r="U18" s="52" t="str">
        <f>+CONCATENATE(R18," ",S18," ",T18)</f>
        <v>El Director de Planeación Presupuestal - Oficial Analista de Funcionamiento - Oficial de Proyección de Sostenimiento valida que se realice semestralmente la capacitación metodológica sobre los Costos del Ciclo de Vida (CCV), de acuerdo con las directrices emitidas en el Plan Anual de Adquisiciones (FASEI: Capacitación y Diagnóstico de Necesidades de las Unidades), estas capacitaciones se dirigen a las Unidades de Planeación con el objetivo de fortalecer la identificación de los costos asociados de necesidades a nivel nacional y capacitar a los involucrados y homólogos de planeación. En caso de evidenciar en la capacitación  falencias  de los homólogos de Planeación , el Director de Planeación Presupuestal implementará una nueva capacitación para reforzar los conocimientos necesarios. Dejando como soporte documental de la verificación el acta de reunión y/o capacitación.</v>
      </c>
      <c r="V18" s="16" t="str">
        <f t="shared" si="1"/>
        <v>Probabilidad</v>
      </c>
      <c r="W18" s="55" t="s">
        <v>64</v>
      </c>
      <c r="X18" s="55" t="s">
        <v>65</v>
      </c>
      <c r="Y18" s="17" t="str">
        <f>IF(AND(W18="Preventivo",X18="Automático"),"50%",IF(AND(W18="Preventivo",X18="Manual"),"40%",IF(AND(W18="Detectivo",X18="Automático"),"40%",IF(AND(W18="Detectivo",X18="Manual"),"30%",IF(AND(W18="Correctivo",X18="Automático"),"35%",IF(AND(W18="Correctivo",X18="Manual"),"25%",""))))))</f>
        <v>40%</v>
      </c>
      <c r="Z18" s="55" t="s">
        <v>66</v>
      </c>
      <c r="AA18" s="55" t="s">
        <v>67</v>
      </c>
      <c r="AB18" s="55" t="s">
        <v>68</v>
      </c>
      <c r="AC18" s="18">
        <f>IFERROR(IF(V18="Probabilidad",(K18-(+K18*Y18)),IF(V18="Impacto",K18,"")),"")</f>
        <v>0.36</v>
      </c>
      <c r="AD18" s="132" t="str">
        <f>IFERROR(LOOKUP(LOOKUP(2,1/(AC18:AC24&lt;&gt;""),AC18:AC24),'[14]Opciones Tratamiento'!$I$2:$I$6,'[14]Opciones Tratamiento'!$J$2:$J$6),"")</f>
        <v>Muy Baja</v>
      </c>
      <c r="AE18" s="17">
        <f t="shared" si="5"/>
        <v>0.36</v>
      </c>
      <c r="AF18" s="132" t="str">
        <f>IFERROR(LOOKUP(LOOKUP(2,1/(AG18:AG24&lt;&gt;""),AG18:AG24),'[14]Opciones Tratamiento'!L2:M6),"")</f>
        <v>Mayor</v>
      </c>
      <c r="AG18" s="19">
        <f>IFERROR(IF(V18="Impacto",(O18-(+O18*Y18)),IF(V18="Probabilidad",O18,"")),"")</f>
        <v>0.8</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111" t="s">
        <v>69</v>
      </c>
      <c r="AJ18" s="52"/>
      <c r="AK18" s="54" t="s">
        <v>193</v>
      </c>
      <c r="AL18" s="57" t="s">
        <v>562</v>
      </c>
      <c r="AM18" s="58" t="s">
        <v>418</v>
      </c>
      <c r="AN18" s="52"/>
      <c r="AO18" s="114" t="s">
        <v>81</v>
      </c>
      <c r="AP18" s="156" t="s">
        <v>563</v>
      </c>
      <c r="AQ18" s="156"/>
      <c r="AR18" s="157"/>
      <c r="AS18" s="14"/>
      <c r="AT18" s="14"/>
      <c r="AU18" s="14"/>
      <c r="AV18" s="14"/>
      <c r="AW18" s="14"/>
      <c r="AX18" s="14"/>
      <c r="AY18" s="14"/>
      <c r="AZ18" s="14"/>
      <c r="BA18" s="14"/>
      <c r="BB18" s="14"/>
      <c r="BC18" s="14"/>
      <c r="BD18" s="14"/>
      <c r="BE18" s="14"/>
      <c r="BF18" s="14"/>
      <c r="BG18" s="14"/>
      <c r="BH18" s="14"/>
      <c r="BI18" s="14"/>
      <c r="BJ18" s="14"/>
    </row>
    <row r="19" spans="1:62" s="15" customFormat="1" ht="183" customHeight="1" x14ac:dyDescent="0.25">
      <c r="A19" s="144"/>
      <c r="B19" s="173"/>
      <c r="C19" s="147"/>
      <c r="D19" s="138"/>
      <c r="E19" s="138"/>
      <c r="F19" s="138"/>
      <c r="G19" s="150"/>
      <c r="H19" s="138"/>
      <c r="I19" s="114"/>
      <c r="J19" s="123"/>
      <c r="K19" s="126"/>
      <c r="L19" s="141"/>
      <c r="M19" s="141"/>
      <c r="N19" s="123"/>
      <c r="O19" s="126"/>
      <c r="P19" s="129"/>
      <c r="Q19" s="48" t="s">
        <v>196</v>
      </c>
      <c r="R19" s="50" t="s">
        <v>419</v>
      </c>
      <c r="S19" s="50" t="s">
        <v>420</v>
      </c>
      <c r="T19" s="50" t="s">
        <v>561</v>
      </c>
      <c r="U19" s="52" t="str">
        <f>+CONCATENATE(R19," ",S19," ",T19)</f>
        <v xml:space="preserve">El Director de Planeación Presupuestal - Oficial de Proyección de sostenimiento verifican  anualmente las bases de cálculo  de acuerdo a las directrices emitidas en el Plan Anual de Adquisiciones, empleadas por los homólogos de las Unidades de Planeación para soportar la demanda de bienes y servicios, con el fin de proyectar de manera adecuada la demanda de las necesidades de la Fuerza. En caso de que las bases de cálculo presenten novedades, deberán ser corregidas por la unidades de Planeación y enviadas nuevamente al Oficial de Proyección Sostenimiento. Dejando como soporte documental  de la verificación el acta de costo de ciclo de vida </v>
      </c>
      <c r="V19" s="16" t="str">
        <f t="shared" si="1"/>
        <v>Probabilidad</v>
      </c>
      <c r="W19" s="46" t="s">
        <v>64</v>
      </c>
      <c r="X19" s="46" t="s">
        <v>65</v>
      </c>
      <c r="Y19" s="17" t="str">
        <f t="shared" ref="Y19" si="7">IF(AND(W19="Preventivo",X19="Automático"),"50%",IF(AND(W19="Preventivo",X19="Manual"),"40%",IF(AND(W19="Detectivo",X19="Automático"),"40%",IF(AND(W19="Detectivo",X19="Manual"),"30%",IF(AND(W19="Correctivo",X19="Automático"),"35%",IF(AND(W19="Correctivo",X19="Manual"),"25%",""))))))</f>
        <v>40%</v>
      </c>
      <c r="Z19" s="46" t="s">
        <v>66</v>
      </c>
      <c r="AA19" s="46" t="s">
        <v>67</v>
      </c>
      <c r="AB19" s="46" t="s">
        <v>68</v>
      </c>
      <c r="AC19" s="18">
        <f>IFERROR(IF(AND(V18="Probabilidad",V19="Probabilidad"),(AE18-(+AE18*Y19)),IF(V19="Probabilidad",(K18-(+K18*Y19)),IF(V19="Impacto",AE18,""))),"")</f>
        <v>0.216</v>
      </c>
      <c r="AD19" s="132"/>
      <c r="AE19" s="17">
        <f t="shared" si="5"/>
        <v>0.216</v>
      </c>
      <c r="AF19" s="132"/>
      <c r="AG19" s="19">
        <f>IFERROR(IF(AND(V18="Impacto",V19="Impacto"),(AG18-(+AG18*Y19)),IF(V19="Impacto",(O18-(+O18*Y19)),IF(V19="Probabilidad",AG18,""))),"")</f>
        <v>0.8</v>
      </c>
      <c r="AH19" s="135"/>
      <c r="AI19" s="111"/>
      <c r="AJ19" s="52"/>
      <c r="AK19" s="54" t="s">
        <v>242</v>
      </c>
      <c r="AL19" s="34" t="s">
        <v>421</v>
      </c>
      <c r="AM19" s="50" t="s">
        <v>422</v>
      </c>
      <c r="AN19" s="52"/>
      <c r="AO19" s="114"/>
      <c r="AP19" s="158"/>
      <c r="AQ19" s="158"/>
      <c r="AR19" s="159"/>
      <c r="AS19" s="14"/>
      <c r="AT19" s="14"/>
      <c r="AU19" s="14"/>
      <c r="AV19" s="14"/>
      <c r="AW19" s="14"/>
      <c r="AX19" s="14"/>
      <c r="AY19" s="14"/>
      <c r="AZ19" s="14"/>
      <c r="BA19" s="14"/>
      <c r="BB19" s="14"/>
      <c r="BC19" s="14"/>
      <c r="BD19" s="14"/>
      <c r="BE19" s="14"/>
      <c r="BF19" s="14"/>
      <c r="BG19" s="14"/>
      <c r="BH19" s="14"/>
      <c r="BI19" s="14"/>
      <c r="BJ19" s="14"/>
    </row>
    <row r="20" spans="1:62" s="15" customFormat="1" ht="183" customHeight="1" x14ac:dyDescent="0.25">
      <c r="A20" s="144"/>
      <c r="B20" s="173"/>
      <c r="C20" s="147"/>
      <c r="D20" s="138"/>
      <c r="E20" s="138"/>
      <c r="F20" s="138"/>
      <c r="G20" s="150"/>
      <c r="H20" s="138"/>
      <c r="I20" s="114"/>
      <c r="J20" s="123"/>
      <c r="K20" s="126"/>
      <c r="L20" s="141"/>
      <c r="M20" s="141"/>
      <c r="N20" s="123"/>
      <c r="O20" s="126"/>
      <c r="P20" s="129"/>
      <c r="Q20" s="48" t="s">
        <v>199</v>
      </c>
      <c r="R20" s="50" t="s">
        <v>423</v>
      </c>
      <c r="S20" s="50" t="s">
        <v>424</v>
      </c>
      <c r="T20" s="50" t="s">
        <v>425</v>
      </c>
      <c r="U20" s="52" t="str">
        <f t="shared" ref="U20:U24" si="8">+CONCATENATE(R20," ",S20," ",T20)</f>
        <v xml:space="preserve">El Director de Planeación Presupuestal - Oficial de Proyección de sostenibilidad, CEDES1-2-4-6-7-9-10- DAVAA, CEAYG, DIVFE.  valida semestralmente la estructura de las bases de cálculo de los bienes y servicios con sus respectivos soportes, de acuerdo con las directrices del Plan Anual de Adquisiciones, las cuales son empleadas por los homólogos de planeación para garantizar una asignación adecuada de los recursos y el cubrimiento de las necesidades de la Fuerza. En caso de que las Unidades de Planeación no presenten las bases de cálculo, deberán elaborarlas para su revisión y posterior visto bueno por parte de la Dirección de Planeación Presupuestal (DIPAP). Dejando como soporte documental de la validación el acta de reunión y/o informe </v>
      </c>
      <c r="V20" s="16" t="str">
        <f t="shared" si="1"/>
        <v>Probabilidad</v>
      </c>
      <c r="W20" s="46" t="s">
        <v>64</v>
      </c>
      <c r="X20" s="46" t="s">
        <v>65</v>
      </c>
      <c r="Y20" s="17" t="str">
        <f>IF(AND(W20="Preventivo",X20="Automático"),"50%",IF(AND(W20="Preventivo",X20="Manual"),"40%",IF(AND(W20="Detectivo",X20="Automático"),"40%",IF(AND(W20="Detectivo",X20="Manual"),"30%",IF(AND(W20="Correctivo",X20="Automático"),"35%",IF(AND(W20="Correctivo",X20="Manual"),"25%",""))))))</f>
        <v>40%</v>
      </c>
      <c r="Z20" s="46" t="s">
        <v>66</v>
      </c>
      <c r="AA20" s="46" t="s">
        <v>67</v>
      </c>
      <c r="AB20" s="46" t="s">
        <v>68</v>
      </c>
      <c r="AC20" s="18">
        <f t="shared" ref="AC20:AC24" si="9">IFERROR(IF(AND(V19="Probabilidad",V20="Probabilidad"),(AE19-(+AE19*Y20)),IF(V20="Probabilidad",(K19-(+K19*Y20)),IF(V20="Impacto",AE19,""))),"")</f>
        <v>0.12959999999999999</v>
      </c>
      <c r="AD20" s="132"/>
      <c r="AE20" s="17">
        <f t="shared" si="5"/>
        <v>0.12959999999999999</v>
      </c>
      <c r="AF20" s="132"/>
      <c r="AG20" s="19">
        <f>IFERROR(IF(AND(V18="Impacto",V19="Impacto",V20="Impacto"),(AG19-(+AG19*Y20)),IF(V20="Impacto",(O18-(+O18*Y20)),IF(V20="Probabilidad",AG19,""))),"")</f>
        <v>0.8</v>
      </c>
      <c r="AH20" s="135"/>
      <c r="AI20" s="111"/>
      <c r="AJ20" s="52"/>
      <c r="AK20" s="48"/>
      <c r="AL20" s="50"/>
      <c r="AM20" s="48"/>
      <c r="AN20" s="52"/>
      <c r="AO20" s="114"/>
      <c r="AP20" s="158"/>
      <c r="AQ20" s="158"/>
      <c r="AR20" s="159"/>
      <c r="AS20" s="14"/>
      <c r="AT20" s="14"/>
      <c r="AU20" s="14"/>
      <c r="AV20" s="14"/>
      <c r="AW20" s="14"/>
      <c r="AX20" s="14"/>
      <c r="AY20" s="14"/>
      <c r="AZ20" s="14"/>
      <c r="BA20" s="14"/>
      <c r="BB20" s="14"/>
      <c r="BC20" s="14"/>
      <c r="BD20" s="14"/>
      <c r="BE20" s="14"/>
      <c r="BF20" s="14"/>
      <c r="BG20" s="14"/>
      <c r="BH20" s="14"/>
      <c r="BI20" s="14"/>
      <c r="BJ20" s="14"/>
    </row>
    <row r="21" spans="1:62" s="15" customFormat="1" ht="150" hidden="1" customHeight="1" x14ac:dyDescent="0.25">
      <c r="A21" s="144"/>
      <c r="B21" s="173"/>
      <c r="C21" s="147"/>
      <c r="D21" s="138"/>
      <c r="E21" s="138"/>
      <c r="F21" s="138"/>
      <c r="G21" s="150"/>
      <c r="H21" s="138"/>
      <c r="I21" s="114"/>
      <c r="J21" s="123"/>
      <c r="K21" s="126"/>
      <c r="L21" s="141"/>
      <c r="M21" s="141"/>
      <c r="N21" s="123"/>
      <c r="O21" s="126"/>
      <c r="P21" s="129"/>
      <c r="Q21" s="48"/>
      <c r="R21" s="48"/>
      <c r="S21" s="48"/>
      <c r="T21" s="48"/>
      <c r="U21" s="52" t="str">
        <f t="shared" si="8"/>
        <v xml:space="preserve">  </v>
      </c>
      <c r="V21" s="16" t="str">
        <f t="shared" si="1"/>
        <v/>
      </c>
      <c r="W21" s="46"/>
      <c r="X21" s="46"/>
      <c r="Y21" s="17" t="str">
        <f t="shared" ref="Y21" si="10">IF(AND(W21="Preventivo",X21="Automático"),"50%",IF(AND(W21="Preventivo",X21="Manual"),"40%",IF(AND(W21="Detectivo",X21="Automático"),"40%",IF(AND(W21="Detectivo",X21="Manual"),"30%",IF(AND(W21="Correctivo",X21="Automático"),"35%",IF(AND(W21="Correctivo",X21="Manual"),"25%",""))))))</f>
        <v/>
      </c>
      <c r="Z21" s="46"/>
      <c r="AA21" s="46"/>
      <c r="AB21" s="46"/>
      <c r="AC21" s="18" t="str">
        <f t="shared" si="9"/>
        <v/>
      </c>
      <c r="AD21" s="132"/>
      <c r="AE21" s="17" t="str">
        <f t="shared" si="5"/>
        <v/>
      </c>
      <c r="AF21" s="132"/>
      <c r="AG21" s="19" t="str">
        <f>IFERROR(IF(AND(V18="Impacto",V19="Impacto",V20="Impacto",V21="Impacto"),(AG20-(+AG20*Y21)),IF(V21="Impacto",(O18-(+O18*Y21)),IF(V21="Probabilidad",AG20,""))),"")</f>
        <v/>
      </c>
      <c r="AH21" s="135"/>
      <c r="AI21" s="111"/>
      <c r="AJ21" s="52"/>
      <c r="AK21" s="48"/>
      <c r="AL21" s="50"/>
      <c r="AM21" s="48"/>
      <c r="AN21" s="52"/>
      <c r="AO21" s="114"/>
      <c r="AP21" s="158"/>
      <c r="AQ21" s="158"/>
      <c r="AR21" s="159"/>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52"/>
      <c r="AK22" s="48"/>
      <c r="AL22" s="50"/>
      <c r="AM22" s="48"/>
      <c r="AN22" s="52"/>
      <c r="AO22" s="114"/>
      <c r="AP22" s="158"/>
      <c r="AQ22" s="158"/>
      <c r="AR22" s="159"/>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52"/>
      <c r="AK23" s="48"/>
      <c r="AL23" s="50"/>
      <c r="AM23" s="48"/>
      <c r="AN23" s="52"/>
      <c r="AO23" s="114"/>
      <c r="AP23" s="158"/>
      <c r="AQ23" s="158"/>
      <c r="AR23" s="159"/>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52"/>
      <c r="AK24" s="48"/>
      <c r="AL24" s="50"/>
      <c r="AM24" s="48"/>
      <c r="AN24" s="52"/>
      <c r="AO24" s="114"/>
      <c r="AP24" s="158"/>
      <c r="AQ24" s="158"/>
      <c r="AR24" s="159"/>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IF(NOT(ISERROR(MATCH(L25,'[14]Tabla Impacto'!$B$221:$B$223,0))),'[14]Tabla Impacto'!$F$223,L25)</f>
        <v>0</v>
      </c>
      <c r="N25" s="123" t="str">
        <f>IF(OR(M25='[14]Tabla Impacto'!$C$11,M25='[14]Tabla Impacto'!$D$11),"Leve",IF(OR(M25='[14]Tabla Impacto'!$C$12,M25='[14]Tabla Impacto'!$D$12),"Menor",IF(OR(M25='[14]Tabla Impacto'!$C$13,M25='[14]Tabla Impacto'!$D$13),"Moderado",IF(OR(M25='[14]Tabla Impacto'!$C$14,M25='[14]Tabla Impacto'!$D$14),"Mayor",IF(OR(M25='[14]Tabla Impacto'!$C$15,M25='[14]Tabla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IFERROR(LOOKUP(LOOKUP(2,1/(AC25:AC31&lt;&gt;""),AC25:AC31),'[14]Opciones Tratamiento'!$I$2:$I$6,'[14]Opciones Tratamiento'!$J$2:$J$6),"")</f>
        <v/>
      </c>
      <c r="AE25" s="17" t="str">
        <f>+AC25</f>
        <v/>
      </c>
      <c r="AF25" s="132" t="str">
        <f>IFERROR(LOOKUP(LOOKUP(2,1/(AG25:AG31&lt;&gt;""),AG25:AG31),'[14]Opciones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52"/>
      <c r="AK25" s="48"/>
      <c r="AL25" s="50"/>
      <c r="AM25" s="48"/>
      <c r="AN25" s="52"/>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52"/>
      <c r="AK26" s="48"/>
      <c r="AL26" s="50"/>
      <c r="AM26" s="48"/>
      <c r="AN26" s="52"/>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52"/>
      <c r="AK27" s="48"/>
      <c r="AL27" s="50"/>
      <c r="AM27" s="48"/>
      <c r="AN27" s="52"/>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52"/>
      <c r="AK28" s="48"/>
      <c r="AL28" s="50"/>
      <c r="AM28" s="48"/>
      <c r="AN28" s="52"/>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52"/>
      <c r="AK29" s="48"/>
      <c r="AL29" s="50"/>
      <c r="AM29" s="48"/>
      <c r="AN29" s="52"/>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52"/>
      <c r="AK30" s="48"/>
      <c r="AL30" s="50"/>
      <c r="AM30" s="48"/>
      <c r="AN30" s="52"/>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52"/>
      <c r="AK31" s="48"/>
      <c r="AL31" s="50"/>
      <c r="AM31" s="48"/>
      <c r="AN31" s="52"/>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IF(NOT(ISERROR(MATCH(L32,'[14]Tabla Impacto'!$B$221:$B$223,0))),'[14]Tabla Impacto'!$F$223,L32)</f>
        <v>0</v>
      </c>
      <c r="N32" s="123" t="str">
        <f>IF(OR(M32='[14]Tabla Impacto'!$C$11,M32='[14]Tabla Impacto'!$D$11),"Leve",IF(OR(M32='[14]Tabla Impacto'!$C$12,M32='[14]Tabla Impacto'!$D$12),"Menor",IF(OR(M32='[14]Tabla Impacto'!$C$13,M32='[14]Tabla Impacto'!$D$13),"Moderado",IF(OR(M32='[14]Tabla Impacto'!$C$14,M32='[14]Tabla Impacto'!$D$14),"Mayor",IF(OR(M32='[14]Tabla Impacto'!$C$15,M32='[14]Tabla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IFERROR(LOOKUP(LOOKUP(2,1/(AC32:AC38&lt;&gt;""),AC32:AC38),'[14]Opciones Tratamiento'!$I$2:$I$6,'[14]Opciones Tratamiento'!$J$2:$J$6),"")</f>
        <v/>
      </c>
      <c r="AE32" s="17" t="str">
        <f>+AC32</f>
        <v/>
      </c>
      <c r="AF32" s="132" t="str">
        <f>IFERROR(LOOKUP(LOOKUP(2,1/(AG32:AG38&lt;&gt;""),AG32:AG38),'[14]Opciones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52"/>
      <c r="AK32" s="48"/>
      <c r="AL32" s="50"/>
      <c r="AM32" s="48"/>
      <c r="AN32" s="52"/>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52"/>
      <c r="AK33" s="48"/>
      <c r="AL33" s="50"/>
      <c r="AM33" s="48"/>
      <c r="AN33" s="52"/>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52"/>
      <c r="AK34" s="48"/>
      <c r="AL34" s="50"/>
      <c r="AM34" s="48"/>
      <c r="AN34" s="52"/>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52"/>
      <c r="AK35" s="48"/>
      <c r="AL35" s="50"/>
      <c r="AM35" s="48"/>
      <c r="AN35" s="52"/>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52"/>
      <c r="AK36" s="48"/>
      <c r="AL36" s="50"/>
      <c r="AM36" s="48"/>
      <c r="AN36" s="52"/>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52"/>
      <c r="AK37" s="48"/>
      <c r="AL37" s="50"/>
      <c r="AM37" s="48"/>
      <c r="AN37" s="52"/>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52"/>
      <c r="AK38" s="48"/>
      <c r="AL38" s="50"/>
      <c r="AM38" s="48"/>
      <c r="AN38" s="52"/>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IF(NOT(ISERROR(MATCH(L39,'[14]Tabla Impacto'!$B$221:$B$223,0))),'[14]Tabla Impacto'!$F$223,L39)</f>
        <v>0</v>
      </c>
      <c r="N39" s="123" t="str">
        <f>IF(OR(M39='[14]Tabla Impacto'!$C$11,M39='[14]Tabla Impacto'!$D$11),"Leve",IF(OR(M39='[14]Tabla Impacto'!$C$12,M39='[14]Tabla Impacto'!$D$12),"Menor",IF(OR(M39='[14]Tabla Impacto'!$C$13,M39='[14]Tabla Impacto'!$D$13),"Moderado",IF(OR(M39='[14]Tabla Impacto'!$C$14,M39='[14]Tabla Impacto'!$D$14),"Mayor",IF(OR(M39='[14]Tabla Impacto'!$C$15,M39='[14]Tabla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IFERROR(LOOKUP(LOOKUP(2,1/(AC39:AC45&lt;&gt;""),AC39:AC45),'[14]Opciones Tratamiento'!$I$2:$I$6,'[14]Opciones Tratamiento'!$J$2:$J$6),"")</f>
        <v/>
      </c>
      <c r="AE39" s="17" t="str">
        <f>+AC39</f>
        <v/>
      </c>
      <c r="AF39" s="132" t="str">
        <f>IFERROR(LOOKUP(LOOKUP(2,1/(AG39:AG45&lt;&gt;""),AG39:AG45),'[14]Opciones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52"/>
      <c r="AK39" s="48"/>
      <c r="AL39" s="50"/>
      <c r="AM39" s="48"/>
      <c r="AN39" s="52"/>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52"/>
      <c r="AK40" s="48"/>
      <c r="AL40" s="50"/>
      <c r="AM40" s="48"/>
      <c r="AN40" s="52"/>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52"/>
      <c r="AK41" s="48"/>
      <c r="AL41" s="50"/>
      <c r="AM41" s="48"/>
      <c r="AN41" s="52"/>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52"/>
      <c r="AK42" s="48"/>
      <c r="AL42" s="50"/>
      <c r="AM42" s="48"/>
      <c r="AN42" s="52"/>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52"/>
      <c r="AK43" s="48"/>
      <c r="AL43" s="50"/>
      <c r="AM43" s="48"/>
      <c r="AN43" s="52"/>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52"/>
      <c r="AK44" s="48"/>
      <c r="AL44" s="50"/>
      <c r="AM44" s="48"/>
      <c r="AN44" s="52"/>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52"/>
      <c r="AK45" s="48"/>
      <c r="AL45" s="50"/>
      <c r="AM45" s="48"/>
      <c r="AN45" s="52"/>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IF(NOT(ISERROR(MATCH(L46,'[14]Tabla Impacto'!$B$221:$B$223,0))),'[14]Tabla Impacto'!$F$223,L46)</f>
        <v>0</v>
      </c>
      <c r="N46" s="123" t="str">
        <f>IF(OR(M46='[14]Tabla Impacto'!$C$11,M46='[14]Tabla Impacto'!$D$11),"Leve",IF(OR(M46='[14]Tabla Impacto'!$C$12,M46='[14]Tabla Impacto'!$D$12),"Menor",IF(OR(M46='[14]Tabla Impacto'!$C$13,M46='[14]Tabla Impacto'!$D$13),"Moderado",IF(OR(M46='[14]Tabla Impacto'!$C$14,M46='[14]Tabla Impacto'!$D$14),"Mayor",IF(OR(M46='[14]Tabla Impacto'!$C$15,M46='[14]Tabla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IFERROR(LOOKUP(LOOKUP(2,1/(AC46:AC52&lt;&gt;""),AC46:AC52),'[14]Opciones Tratamiento'!$I$2:$I$6,'[14]Opciones Tratamiento'!$J$2:$J$6),"")</f>
        <v/>
      </c>
      <c r="AE46" s="17" t="str">
        <f>+AC46</f>
        <v/>
      </c>
      <c r="AF46" s="132" t="str">
        <f>IFERROR(LOOKUP(LOOKUP(2,1/(AG46:AG52&lt;&gt;""),AG46:AG52),'[14]Opciones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52"/>
      <c r="AK46" s="48"/>
      <c r="AL46" s="50"/>
      <c r="AM46" s="48"/>
      <c r="AN46" s="52"/>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52"/>
      <c r="AK47" s="48"/>
      <c r="AL47" s="50"/>
      <c r="AM47" s="48"/>
      <c r="AN47" s="52"/>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52"/>
      <c r="AK48" s="48"/>
      <c r="AL48" s="50"/>
      <c r="AM48" s="48"/>
      <c r="AN48" s="52"/>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52"/>
      <c r="AK49" s="48"/>
      <c r="AL49" s="50"/>
      <c r="AM49" s="48"/>
      <c r="AN49" s="52"/>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52"/>
      <c r="AK50" s="48"/>
      <c r="AL50" s="50"/>
      <c r="AM50" s="48"/>
      <c r="AN50" s="52"/>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52"/>
      <c r="AK51" s="48"/>
      <c r="AL51" s="50"/>
      <c r="AM51" s="48"/>
      <c r="AN51" s="52"/>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52"/>
      <c r="AK52" s="48"/>
      <c r="AL52" s="50"/>
      <c r="AM52" s="48"/>
      <c r="AN52" s="52"/>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IF(NOT(ISERROR(MATCH(L53,'[14]Tabla Impacto'!$B$221:$B$223,0))),'[14]Tabla Impacto'!$F$223,L53)</f>
        <v>0</v>
      </c>
      <c r="N53" s="123" t="str">
        <f>IF(OR(M53='[14]Tabla Impacto'!$C$11,M53='[14]Tabla Impacto'!$D$11),"Leve",IF(OR(M53='[14]Tabla Impacto'!$C$12,M53='[14]Tabla Impacto'!$D$12),"Menor",IF(OR(M53='[14]Tabla Impacto'!$C$13,M53='[14]Tabla Impacto'!$D$13),"Moderado",IF(OR(M53='[14]Tabla Impacto'!$C$14,M53='[14]Tabla Impacto'!$D$14),"Mayor",IF(OR(M53='[14]Tabla Impacto'!$C$15,M53='[14]Tabla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IFERROR(LOOKUP(LOOKUP(2,1/(AC53:AC59&lt;&gt;""),AC53:AC59),'[14]Opciones Tratamiento'!$I$2:$I$6,'[14]Opciones Tratamiento'!$J$2:$J$6),"")</f>
        <v/>
      </c>
      <c r="AE53" s="17" t="str">
        <f>+AC53</f>
        <v/>
      </c>
      <c r="AF53" s="132" t="str">
        <f>IFERROR(LOOKUP(LOOKUP(2,1/(AG53:AG59&lt;&gt;""),AG53:AG59),'[14]Opciones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52"/>
      <c r="AK53" s="48"/>
      <c r="AL53" s="50"/>
      <c r="AM53" s="48"/>
      <c r="AN53" s="52"/>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52"/>
      <c r="AK54" s="48"/>
      <c r="AL54" s="50"/>
      <c r="AM54" s="48"/>
      <c r="AN54" s="52"/>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52"/>
      <c r="AK55" s="48"/>
      <c r="AL55" s="50"/>
      <c r="AM55" s="48"/>
      <c r="AN55" s="52"/>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52"/>
      <c r="AK56" s="48"/>
      <c r="AL56" s="50"/>
      <c r="AM56" s="48"/>
      <c r="AN56" s="52"/>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52"/>
      <c r="AK57" s="48"/>
      <c r="AL57" s="50"/>
      <c r="AM57" s="48"/>
      <c r="AN57" s="52"/>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52"/>
      <c r="AK58" s="48"/>
      <c r="AL58" s="50"/>
      <c r="AM58" s="48"/>
      <c r="AN58" s="52"/>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52"/>
      <c r="AK59" s="48"/>
      <c r="AL59" s="50"/>
      <c r="AM59" s="48"/>
      <c r="AN59" s="52"/>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IF(NOT(ISERROR(MATCH(L60,'[14]Tabla Impacto'!$B$221:$B$223,0))),'[14]Tabla Impacto'!$F$223,L60)</f>
        <v>0</v>
      </c>
      <c r="N60" s="123" t="str">
        <f>IF(OR(M60='[14]Tabla Impacto'!$C$11,M60='[14]Tabla Impacto'!$D$11),"Leve",IF(OR(M60='[14]Tabla Impacto'!$C$12,M60='[14]Tabla Impacto'!$D$12),"Menor",IF(OR(M60='[14]Tabla Impacto'!$C$13,M60='[14]Tabla Impacto'!$D$13),"Moderado",IF(OR(M60='[14]Tabla Impacto'!$C$14,M60='[14]Tabla Impacto'!$D$14),"Mayor",IF(OR(M60='[14]Tabla Impacto'!$C$15,M60='[14]Tabla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IFERROR(LOOKUP(LOOKUP(2,1/(AC60:AC66&lt;&gt;""),AC60:AC66),'[14]Opciones Tratamiento'!$I$2:$I$6,'[14]Opciones Tratamiento'!$J$2:$J$6),"")</f>
        <v/>
      </c>
      <c r="AE60" s="17" t="str">
        <f>+AC60</f>
        <v/>
      </c>
      <c r="AF60" s="132" t="str">
        <f>IFERROR(LOOKUP(LOOKUP(2,1/(AG60:AG66&lt;&gt;""),AG60:AG66),'[14]Opciones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52"/>
      <c r="AK60" s="48"/>
      <c r="AL60" s="50"/>
      <c r="AM60" s="48"/>
      <c r="AN60" s="52"/>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52"/>
      <c r="AK61" s="48"/>
      <c r="AL61" s="50"/>
      <c r="AM61" s="48"/>
      <c r="AN61" s="52"/>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52"/>
      <c r="AK62" s="48"/>
      <c r="AL62" s="50"/>
      <c r="AM62" s="48"/>
      <c r="AN62" s="52"/>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52"/>
      <c r="AK63" s="48"/>
      <c r="AL63" s="50"/>
      <c r="AM63" s="48"/>
      <c r="AN63" s="52"/>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52"/>
      <c r="AK64" s="48"/>
      <c r="AL64" s="50"/>
      <c r="AM64" s="48"/>
      <c r="AN64" s="52"/>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52"/>
      <c r="AK65" s="48"/>
      <c r="AL65" s="50"/>
      <c r="AM65" s="48"/>
      <c r="AN65" s="52"/>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53"/>
      <c r="AK66" s="49"/>
      <c r="AL66" s="51"/>
      <c r="AM66" s="49"/>
      <c r="AN66" s="53"/>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IF(NOT(ISERROR(MATCH(L67,'[14]Tabla Impacto'!$B$221:$B$223,0))),'[14]Tabla Impacto'!$F$223,L67)</f>
        <v>0</v>
      </c>
      <c r="N67" s="123" t="str">
        <f>IF(OR(M67='[14]Tabla Impacto'!$C$11,M67='[14]Tabla Impacto'!$D$11),"Leve",IF(OR(M67='[14]Tabla Impacto'!$C$12,M67='[14]Tabla Impacto'!$D$12),"Menor",IF(OR(M67='[14]Tabla Impacto'!$C$13,M67='[14]Tabla Impacto'!$D$13),"Moderado",IF(OR(M67='[14]Tabla Impacto'!$C$14,M67='[14]Tabla Impacto'!$D$14),"Mayor",IF(OR(M67='[14]Tabla Impacto'!$C$15,M67='[14]Tabla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
      </c>
      <c r="W67" s="46"/>
      <c r="X67" s="46"/>
      <c r="Y67" s="17" t="str">
        <f>IF(AND(W67="Preventivo",X67="Automático"),"50%",IF(AND(W67="Preventivo",X67="Manual"),"40%",IF(AND(W67="Detectivo",X67="Automático"),"40%",IF(AND(W67="Detectivo",X67="Manual"),"30%",IF(AND(W67="Correctivo",X67="Automático"),"35%",IF(AND(W67="Correctivo",X67="Manual"),"25%",""))))))</f>
        <v/>
      </c>
      <c r="Z67" s="46"/>
      <c r="AA67" s="46"/>
      <c r="AB67" s="46"/>
      <c r="AC67" s="18" t="str">
        <f>IFERROR(IF(V67="Probabilidad",(K67-(+K67*Y67)),IF(V67="Impacto",K67,"")),"")</f>
        <v/>
      </c>
      <c r="AD67" s="132" t="str">
        <f>IFERROR(LOOKUP(LOOKUP(2,1/(AC67:AC73&lt;&gt;""),AC67:AC73),'[14]Opciones Tratamiento'!$I$2:$I$6,'[14]Opciones Tratamiento'!$J$2:$J$6),"")</f>
        <v/>
      </c>
      <c r="AE67" s="17" t="str">
        <f>+AC67</f>
        <v/>
      </c>
      <c r="AF67" s="132" t="str">
        <f>IFERROR(LOOKUP(LOOKUP(2,1/(AG67:AG73&lt;&gt;""),AG67:AG73),'[14]Opciones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52"/>
      <c r="AK67" s="48"/>
      <c r="AL67" s="50"/>
      <c r="AM67" s="48"/>
      <c r="AN67" s="52"/>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52"/>
      <c r="AK68" s="48"/>
      <c r="AL68" s="50"/>
      <c r="AM68" s="48"/>
      <c r="AN68" s="52"/>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52"/>
      <c r="AK69" s="48"/>
      <c r="AL69" s="50"/>
      <c r="AM69" s="48"/>
      <c r="AN69" s="52"/>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52"/>
      <c r="AK70" s="48"/>
      <c r="AL70" s="50"/>
      <c r="AM70" s="48"/>
      <c r="AN70" s="52"/>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52"/>
      <c r="AK71" s="48"/>
      <c r="AL71" s="50"/>
      <c r="AM71" s="48"/>
      <c r="AN71" s="52"/>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52"/>
      <c r="AK72" s="48"/>
      <c r="AL72" s="50"/>
      <c r="AM72" s="48"/>
      <c r="AN72" s="52"/>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53"/>
      <c r="AK73" s="49"/>
      <c r="AL73" s="51"/>
      <c r="AM73" s="49"/>
      <c r="AN73" s="53"/>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IF(NOT(ISERROR(MATCH(L74,'[14]Tabla Impacto'!$B$221:$B$223,0))),'[14]Tabla Impacto'!$F$223,L74)</f>
        <v>0</v>
      </c>
      <c r="N74" s="123" t="str">
        <f>IF(OR(M74='[14]Tabla Impacto'!$C$11,M74='[14]Tabla Impacto'!$D$11),"Leve",IF(OR(M74='[14]Tabla Impacto'!$C$12,M74='[14]Tabla Impacto'!$D$12),"Menor",IF(OR(M74='[14]Tabla Impacto'!$C$13,M74='[14]Tabla Impacto'!$D$13),"Moderado",IF(OR(M74='[14]Tabla Impacto'!$C$14,M74='[14]Tabla Impacto'!$D$14),"Mayor",IF(OR(M74='[14]Tabla Impacto'!$C$15,M74='[14]Tabla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IFERROR(LOOKUP(LOOKUP(2,1/(AC74:AC80&lt;&gt;""),AC74:AC80),'[14]Opciones Tratamiento'!$I$2:$I$6,'[14]Opciones Tratamiento'!$J$2:$J$6),"")</f>
        <v/>
      </c>
      <c r="AE74" s="17" t="str">
        <f>+AC74</f>
        <v/>
      </c>
      <c r="AF74" s="132" t="str">
        <f>IFERROR(LOOKUP(LOOKUP(2,1/(AG74:AG80&lt;&gt;""),AG74:AG80),'[14]Opciones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52"/>
      <c r="AK74" s="48"/>
      <c r="AL74" s="50"/>
      <c r="AM74" s="48"/>
      <c r="AN74" s="52"/>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52"/>
      <c r="AK75" s="48"/>
      <c r="AL75" s="50"/>
      <c r="AM75" s="48"/>
      <c r="AN75" s="52"/>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52"/>
      <c r="AK76" s="48"/>
      <c r="AL76" s="50"/>
      <c r="AM76" s="48"/>
      <c r="AN76" s="52"/>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52"/>
      <c r="AK77" s="48"/>
      <c r="AL77" s="50"/>
      <c r="AM77" s="48"/>
      <c r="AN77" s="52"/>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52"/>
      <c r="AK78" s="48"/>
      <c r="AL78" s="50"/>
      <c r="AM78" s="48"/>
      <c r="AN78" s="52"/>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52"/>
      <c r="AK79" s="48"/>
      <c r="AL79" s="50"/>
      <c r="AM79" s="48"/>
      <c r="AN79" s="52"/>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53"/>
      <c r="AK80" s="49"/>
      <c r="AL80" s="51"/>
      <c r="AM80" s="49"/>
      <c r="AN80" s="53"/>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idden="1" x14ac:dyDescent="0.3">
      <c r="A81" s="88"/>
      <c r="AR81" s="89"/>
    </row>
    <row r="82" spans="1:44" hidden="1" x14ac:dyDescent="0.3">
      <c r="A82" s="88"/>
      <c r="AR82" s="89"/>
    </row>
    <row r="83" spans="1:44" ht="2.25" customHeight="1" thickBot="1" x14ac:dyDescent="0.35">
      <c r="A83" s="84"/>
      <c r="B83" s="85"/>
      <c r="C83" s="85"/>
      <c r="D83" s="85"/>
      <c r="E83" s="85"/>
      <c r="F83" s="85"/>
      <c r="G83" s="85"/>
      <c r="H83" s="85"/>
      <c r="I83" s="86"/>
      <c r="J83" s="86"/>
      <c r="K83" s="86"/>
      <c r="L83" s="86"/>
      <c r="M83" s="86"/>
      <c r="N83" s="86"/>
      <c r="O83" s="86"/>
      <c r="P83" s="86"/>
      <c r="Q83" s="86"/>
      <c r="R83" s="86"/>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7"/>
    </row>
  </sheetData>
  <sheetProtection algorithmName="SHA-512" hashValue="sREbqgCnBaRxwIr4uhEqZ1NL2U9cpl7AqJ3bzwzMSGpJcm5UYtsGmzc9rScuYKbdnnymM9DABPKBx4JvhMeDWA==" saltValue="mi2ZAmYWXZeaJ6pmPE5e0w=="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869" priority="281" operator="equal">
      <formula>"Muy Alta"</formula>
    </cfRule>
    <cfRule type="cellIs" dxfId="868" priority="282" operator="equal">
      <formula>"Alta"</formula>
    </cfRule>
    <cfRule type="cellIs" dxfId="867" priority="283" operator="equal">
      <formula>"Media"</formula>
    </cfRule>
    <cfRule type="cellIs" dxfId="866" priority="284" operator="equal">
      <formula>"Baja"</formula>
    </cfRule>
    <cfRule type="cellIs" dxfId="865" priority="285" operator="equal">
      <formula>"Muy Baja"</formula>
    </cfRule>
  </conditionalFormatting>
  <conditionalFormatting sqref="J18">
    <cfRule type="cellIs" dxfId="864" priority="252" operator="equal">
      <formula>"Muy Alta"</formula>
    </cfRule>
    <cfRule type="cellIs" dxfId="863" priority="253" operator="equal">
      <formula>"Alta"</formula>
    </cfRule>
    <cfRule type="cellIs" dxfId="862" priority="254" operator="equal">
      <formula>"Media"</formula>
    </cfRule>
    <cfRule type="cellIs" dxfId="861" priority="255" operator="equal">
      <formula>"Baja"</formula>
    </cfRule>
    <cfRule type="cellIs" dxfId="860" priority="256" operator="equal">
      <formula>"Muy Baja"</formula>
    </cfRule>
  </conditionalFormatting>
  <conditionalFormatting sqref="J25">
    <cfRule type="cellIs" dxfId="859" priority="223" operator="equal">
      <formula>"Muy Alta"</formula>
    </cfRule>
    <cfRule type="cellIs" dxfId="858" priority="224" operator="equal">
      <formula>"Alta"</formula>
    </cfRule>
    <cfRule type="cellIs" dxfId="857" priority="225" operator="equal">
      <formula>"Media"</formula>
    </cfRule>
    <cfRule type="cellIs" dxfId="856" priority="226" operator="equal">
      <formula>"Baja"</formula>
    </cfRule>
    <cfRule type="cellIs" dxfId="855" priority="227" operator="equal">
      <formula>"Muy Baja"</formula>
    </cfRule>
  </conditionalFormatting>
  <conditionalFormatting sqref="J32">
    <cfRule type="cellIs" dxfId="854" priority="194" operator="equal">
      <formula>"Muy Alta"</formula>
    </cfRule>
    <cfRule type="cellIs" dxfId="853" priority="195" operator="equal">
      <formula>"Alta"</formula>
    </cfRule>
    <cfRule type="cellIs" dxfId="852" priority="196" operator="equal">
      <formula>"Media"</formula>
    </cfRule>
    <cfRule type="cellIs" dxfId="851" priority="197" operator="equal">
      <formula>"Baja"</formula>
    </cfRule>
    <cfRule type="cellIs" dxfId="850" priority="198" operator="equal">
      <formula>"Muy Baja"</formula>
    </cfRule>
  </conditionalFormatting>
  <conditionalFormatting sqref="J39">
    <cfRule type="cellIs" dxfId="849" priority="165" operator="equal">
      <formula>"Muy Alta"</formula>
    </cfRule>
    <cfRule type="cellIs" dxfId="848" priority="166" operator="equal">
      <formula>"Alta"</formula>
    </cfRule>
    <cfRule type="cellIs" dxfId="847" priority="167" operator="equal">
      <formula>"Media"</formula>
    </cfRule>
    <cfRule type="cellIs" dxfId="846" priority="168" operator="equal">
      <formula>"Baja"</formula>
    </cfRule>
    <cfRule type="cellIs" dxfId="845" priority="169" operator="equal">
      <formula>"Muy Baja"</formula>
    </cfRule>
  </conditionalFormatting>
  <conditionalFormatting sqref="J46">
    <cfRule type="cellIs" dxfId="844" priority="136" operator="equal">
      <formula>"Muy Alta"</formula>
    </cfRule>
    <cfRule type="cellIs" dxfId="843" priority="137" operator="equal">
      <formula>"Alta"</formula>
    </cfRule>
    <cfRule type="cellIs" dxfId="842" priority="138" operator="equal">
      <formula>"Media"</formula>
    </cfRule>
    <cfRule type="cellIs" dxfId="841" priority="139" operator="equal">
      <formula>"Baja"</formula>
    </cfRule>
    <cfRule type="cellIs" dxfId="840" priority="140" operator="equal">
      <formula>"Muy Baja"</formula>
    </cfRule>
  </conditionalFormatting>
  <conditionalFormatting sqref="J53">
    <cfRule type="cellIs" dxfId="839" priority="107" operator="equal">
      <formula>"Muy Alta"</formula>
    </cfRule>
    <cfRule type="cellIs" dxfId="838" priority="108" operator="equal">
      <formula>"Alta"</formula>
    </cfRule>
    <cfRule type="cellIs" dxfId="837" priority="109" operator="equal">
      <formula>"Media"</formula>
    </cfRule>
    <cfRule type="cellIs" dxfId="836" priority="110" operator="equal">
      <formula>"Baja"</formula>
    </cfRule>
    <cfRule type="cellIs" dxfId="835" priority="111" operator="equal">
      <formula>"Muy Baja"</formula>
    </cfRule>
  </conditionalFormatting>
  <conditionalFormatting sqref="J60">
    <cfRule type="cellIs" dxfId="834" priority="78" operator="equal">
      <formula>"Muy Alta"</formula>
    </cfRule>
    <cfRule type="cellIs" dxfId="833" priority="79" operator="equal">
      <formula>"Alta"</formula>
    </cfRule>
    <cfRule type="cellIs" dxfId="832" priority="80" operator="equal">
      <formula>"Media"</formula>
    </cfRule>
    <cfRule type="cellIs" dxfId="831" priority="81" operator="equal">
      <formula>"Baja"</formula>
    </cfRule>
    <cfRule type="cellIs" dxfId="830" priority="82" operator="equal">
      <formula>"Muy Baja"</formula>
    </cfRule>
  </conditionalFormatting>
  <conditionalFormatting sqref="J67">
    <cfRule type="cellIs" dxfId="829" priority="49" operator="equal">
      <formula>"Muy Alta"</formula>
    </cfRule>
    <cfRule type="cellIs" dxfId="828" priority="50" operator="equal">
      <formula>"Alta"</formula>
    </cfRule>
    <cfRule type="cellIs" dxfId="827" priority="51" operator="equal">
      <formula>"Media"</formula>
    </cfRule>
    <cfRule type="cellIs" dxfId="826" priority="52" operator="equal">
      <formula>"Baja"</formula>
    </cfRule>
    <cfRule type="cellIs" dxfId="825" priority="53" operator="equal">
      <formula>"Muy Baja"</formula>
    </cfRule>
  </conditionalFormatting>
  <conditionalFormatting sqref="J74">
    <cfRule type="cellIs" dxfId="824" priority="20" operator="equal">
      <formula>"Muy Alta"</formula>
    </cfRule>
    <cfRule type="cellIs" dxfId="823" priority="21" operator="equal">
      <formula>"Alta"</formula>
    </cfRule>
    <cfRule type="cellIs" dxfId="822" priority="22" operator="equal">
      <formula>"Media"</formula>
    </cfRule>
    <cfRule type="cellIs" dxfId="821" priority="23" operator="equal">
      <formula>"Baja"</formula>
    </cfRule>
    <cfRule type="cellIs" dxfId="820" priority="24" operator="equal">
      <formula>"Muy Baja"</formula>
    </cfRule>
  </conditionalFormatting>
  <conditionalFormatting sqref="M11">
    <cfRule type="containsText" dxfId="819" priority="262" operator="containsText" text="❌">
      <formula>NOT(ISERROR(SEARCH("❌",M11)))</formula>
    </cfRule>
  </conditionalFormatting>
  <conditionalFormatting sqref="M18">
    <cfRule type="containsText" dxfId="818" priority="233" operator="containsText" text="❌">
      <formula>NOT(ISERROR(SEARCH("❌",M18)))</formula>
    </cfRule>
  </conditionalFormatting>
  <conditionalFormatting sqref="M25">
    <cfRule type="containsText" dxfId="817" priority="204" operator="containsText" text="❌">
      <formula>NOT(ISERROR(SEARCH("❌",M25)))</formula>
    </cfRule>
  </conditionalFormatting>
  <conditionalFormatting sqref="M32">
    <cfRule type="containsText" dxfId="816" priority="175" operator="containsText" text="❌">
      <formula>NOT(ISERROR(SEARCH("❌",M32)))</formula>
    </cfRule>
  </conditionalFormatting>
  <conditionalFormatting sqref="M39">
    <cfRule type="containsText" dxfId="815" priority="146" operator="containsText" text="❌">
      <formula>NOT(ISERROR(SEARCH("❌",M39)))</formula>
    </cfRule>
  </conditionalFormatting>
  <conditionalFormatting sqref="M46">
    <cfRule type="containsText" dxfId="814" priority="117" operator="containsText" text="❌">
      <formula>NOT(ISERROR(SEARCH("❌",M46)))</formula>
    </cfRule>
  </conditionalFormatting>
  <conditionalFormatting sqref="M53">
    <cfRule type="containsText" dxfId="813" priority="88" operator="containsText" text="❌">
      <formula>NOT(ISERROR(SEARCH("❌",M53)))</formula>
    </cfRule>
  </conditionalFormatting>
  <conditionalFormatting sqref="M60">
    <cfRule type="containsText" dxfId="812" priority="59" operator="containsText" text="❌">
      <formula>NOT(ISERROR(SEARCH("❌",M60)))</formula>
    </cfRule>
  </conditionalFormatting>
  <conditionalFormatting sqref="M67">
    <cfRule type="containsText" dxfId="811" priority="30" operator="containsText" text="❌">
      <formula>NOT(ISERROR(SEARCH("❌",M67)))</formula>
    </cfRule>
  </conditionalFormatting>
  <conditionalFormatting sqref="M74">
    <cfRule type="containsText" dxfId="810" priority="1" operator="containsText" text="❌">
      <formula>NOT(ISERROR(SEARCH("❌",M74)))</formula>
    </cfRule>
  </conditionalFormatting>
  <conditionalFormatting sqref="N11">
    <cfRule type="cellIs" dxfId="809" priority="286" operator="equal">
      <formula>"Catastrófico"</formula>
    </cfRule>
    <cfRule type="cellIs" dxfId="808" priority="287" operator="equal">
      <formula>"Mayor"</formula>
    </cfRule>
    <cfRule type="cellIs" dxfId="807" priority="288" operator="equal">
      <formula>"Moderado"</formula>
    </cfRule>
    <cfRule type="cellIs" dxfId="806" priority="289" operator="equal">
      <formula>"Menor"</formula>
    </cfRule>
    <cfRule type="cellIs" dxfId="805" priority="290" operator="equal">
      <formula>"Leve"</formula>
    </cfRule>
  </conditionalFormatting>
  <conditionalFormatting sqref="N18">
    <cfRule type="cellIs" dxfId="804" priority="257" operator="equal">
      <formula>"Catastrófico"</formula>
    </cfRule>
    <cfRule type="cellIs" dxfId="803" priority="258" operator="equal">
      <formula>"Mayor"</formula>
    </cfRule>
    <cfRule type="cellIs" dxfId="802" priority="259" operator="equal">
      <formula>"Moderado"</formula>
    </cfRule>
    <cfRule type="cellIs" dxfId="801" priority="260" operator="equal">
      <formula>"Menor"</formula>
    </cfRule>
    <cfRule type="cellIs" dxfId="800" priority="261" operator="equal">
      <formula>"Leve"</formula>
    </cfRule>
  </conditionalFormatting>
  <conditionalFormatting sqref="N25">
    <cfRule type="cellIs" dxfId="799" priority="228" operator="equal">
      <formula>"Catastrófico"</formula>
    </cfRule>
    <cfRule type="cellIs" dxfId="798" priority="229" operator="equal">
      <formula>"Mayor"</formula>
    </cfRule>
    <cfRule type="cellIs" dxfId="797" priority="230" operator="equal">
      <formula>"Moderado"</formula>
    </cfRule>
    <cfRule type="cellIs" dxfId="796" priority="231" operator="equal">
      <formula>"Menor"</formula>
    </cfRule>
    <cfRule type="cellIs" dxfId="795" priority="232" operator="equal">
      <formula>"Leve"</formula>
    </cfRule>
  </conditionalFormatting>
  <conditionalFormatting sqref="N32">
    <cfRule type="cellIs" dxfId="794" priority="199" operator="equal">
      <formula>"Catastrófico"</formula>
    </cfRule>
    <cfRule type="cellIs" dxfId="793" priority="200" operator="equal">
      <formula>"Mayor"</formula>
    </cfRule>
    <cfRule type="cellIs" dxfId="792" priority="201" operator="equal">
      <formula>"Moderado"</formula>
    </cfRule>
    <cfRule type="cellIs" dxfId="791" priority="202" operator="equal">
      <formula>"Menor"</formula>
    </cfRule>
    <cfRule type="cellIs" dxfId="790" priority="203" operator="equal">
      <formula>"Leve"</formula>
    </cfRule>
  </conditionalFormatting>
  <conditionalFormatting sqref="N39">
    <cfRule type="cellIs" dxfId="789" priority="170" operator="equal">
      <formula>"Catastrófico"</formula>
    </cfRule>
    <cfRule type="cellIs" dxfId="788" priority="171" operator="equal">
      <formula>"Mayor"</formula>
    </cfRule>
    <cfRule type="cellIs" dxfId="787" priority="172" operator="equal">
      <formula>"Moderado"</formula>
    </cfRule>
    <cfRule type="cellIs" dxfId="786" priority="173" operator="equal">
      <formula>"Menor"</formula>
    </cfRule>
    <cfRule type="cellIs" dxfId="785" priority="174" operator="equal">
      <formula>"Leve"</formula>
    </cfRule>
  </conditionalFormatting>
  <conditionalFormatting sqref="N46">
    <cfRule type="cellIs" dxfId="784" priority="141" operator="equal">
      <formula>"Catastrófico"</formula>
    </cfRule>
    <cfRule type="cellIs" dxfId="783" priority="142" operator="equal">
      <formula>"Mayor"</formula>
    </cfRule>
    <cfRule type="cellIs" dxfId="782" priority="143" operator="equal">
      <formula>"Moderado"</formula>
    </cfRule>
    <cfRule type="cellIs" dxfId="781" priority="144" operator="equal">
      <formula>"Menor"</formula>
    </cfRule>
    <cfRule type="cellIs" dxfId="780" priority="145" operator="equal">
      <formula>"Leve"</formula>
    </cfRule>
  </conditionalFormatting>
  <conditionalFormatting sqref="N53">
    <cfRule type="cellIs" dxfId="779" priority="112" operator="equal">
      <formula>"Catastrófico"</formula>
    </cfRule>
    <cfRule type="cellIs" dxfId="778" priority="113" operator="equal">
      <formula>"Mayor"</formula>
    </cfRule>
    <cfRule type="cellIs" dxfId="777" priority="114" operator="equal">
      <formula>"Moderado"</formula>
    </cfRule>
    <cfRule type="cellIs" dxfId="776" priority="115" operator="equal">
      <formula>"Menor"</formula>
    </cfRule>
    <cfRule type="cellIs" dxfId="775" priority="116" operator="equal">
      <formula>"Leve"</formula>
    </cfRule>
  </conditionalFormatting>
  <conditionalFormatting sqref="N60">
    <cfRule type="cellIs" dxfId="774" priority="83" operator="equal">
      <formula>"Catastrófico"</formula>
    </cfRule>
    <cfRule type="cellIs" dxfId="773" priority="84" operator="equal">
      <formula>"Mayor"</formula>
    </cfRule>
    <cfRule type="cellIs" dxfId="772" priority="85" operator="equal">
      <formula>"Moderado"</formula>
    </cfRule>
    <cfRule type="cellIs" dxfId="771" priority="86" operator="equal">
      <formula>"Menor"</formula>
    </cfRule>
    <cfRule type="cellIs" dxfId="770" priority="87" operator="equal">
      <formula>"Leve"</formula>
    </cfRule>
  </conditionalFormatting>
  <conditionalFormatting sqref="N67">
    <cfRule type="cellIs" dxfId="769" priority="54" operator="equal">
      <formula>"Catastrófico"</formula>
    </cfRule>
    <cfRule type="cellIs" dxfId="768" priority="55" operator="equal">
      <formula>"Mayor"</formula>
    </cfRule>
    <cfRule type="cellIs" dxfId="767" priority="56" operator="equal">
      <formula>"Moderado"</formula>
    </cfRule>
    <cfRule type="cellIs" dxfId="766" priority="57" operator="equal">
      <formula>"Menor"</formula>
    </cfRule>
    <cfRule type="cellIs" dxfId="765" priority="58" operator="equal">
      <formula>"Leve"</formula>
    </cfRule>
  </conditionalFormatting>
  <conditionalFormatting sqref="N74">
    <cfRule type="cellIs" dxfId="764" priority="25" operator="equal">
      <formula>"Catastrófico"</formula>
    </cfRule>
    <cfRule type="cellIs" dxfId="763" priority="26" operator="equal">
      <formula>"Mayor"</formula>
    </cfRule>
    <cfRule type="cellIs" dxfId="762" priority="27" operator="equal">
      <formula>"Moderado"</formula>
    </cfRule>
    <cfRule type="cellIs" dxfId="761" priority="28" operator="equal">
      <formula>"Menor"</formula>
    </cfRule>
    <cfRule type="cellIs" dxfId="760" priority="29" operator="equal">
      <formula>"Leve"</formula>
    </cfRule>
  </conditionalFormatting>
  <conditionalFormatting sqref="P11">
    <cfRule type="cellIs" dxfId="759" priority="277" operator="equal">
      <formula>"Extremo"</formula>
    </cfRule>
    <cfRule type="cellIs" dxfId="758" priority="278" operator="equal">
      <formula>"Alto"</formula>
    </cfRule>
    <cfRule type="cellIs" dxfId="757" priority="279" operator="equal">
      <formula>"Moderado"</formula>
    </cfRule>
    <cfRule type="cellIs" dxfId="756" priority="280" operator="equal">
      <formula>"Bajo"</formula>
    </cfRule>
  </conditionalFormatting>
  <conditionalFormatting sqref="P18">
    <cfRule type="cellIs" dxfId="755" priority="248" operator="equal">
      <formula>"Extremo"</formula>
    </cfRule>
    <cfRule type="cellIs" dxfId="754" priority="249" operator="equal">
      <formula>"Alto"</formula>
    </cfRule>
    <cfRule type="cellIs" dxfId="753" priority="250" operator="equal">
      <formula>"Moderado"</formula>
    </cfRule>
    <cfRule type="cellIs" dxfId="752" priority="251" operator="equal">
      <formula>"Bajo"</formula>
    </cfRule>
  </conditionalFormatting>
  <conditionalFormatting sqref="P25">
    <cfRule type="cellIs" dxfId="751" priority="219" operator="equal">
      <formula>"Extremo"</formula>
    </cfRule>
    <cfRule type="cellIs" dxfId="750" priority="220" operator="equal">
      <formula>"Alto"</formula>
    </cfRule>
    <cfRule type="cellIs" dxfId="749" priority="221" operator="equal">
      <formula>"Moderado"</formula>
    </cfRule>
    <cfRule type="cellIs" dxfId="748" priority="222" operator="equal">
      <formula>"Bajo"</formula>
    </cfRule>
  </conditionalFormatting>
  <conditionalFormatting sqref="P32">
    <cfRule type="cellIs" dxfId="747" priority="190" operator="equal">
      <formula>"Extremo"</formula>
    </cfRule>
    <cfRule type="cellIs" dxfId="746" priority="191" operator="equal">
      <formula>"Alto"</formula>
    </cfRule>
    <cfRule type="cellIs" dxfId="745" priority="192" operator="equal">
      <formula>"Moderado"</formula>
    </cfRule>
    <cfRule type="cellIs" dxfId="744" priority="193" operator="equal">
      <formula>"Bajo"</formula>
    </cfRule>
  </conditionalFormatting>
  <conditionalFormatting sqref="P39">
    <cfRule type="cellIs" dxfId="743" priority="161" operator="equal">
      <formula>"Extremo"</formula>
    </cfRule>
    <cfRule type="cellIs" dxfId="742" priority="162" operator="equal">
      <formula>"Alto"</formula>
    </cfRule>
    <cfRule type="cellIs" dxfId="741" priority="163" operator="equal">
      <formula>"Moderado"</formula>
    </cfRule>
    <cfRule type="cellIs" dxfId="740" priority="164" operator="equal">
      <formula>"Bajo"</formula>
    </cfRule>
  </conditionalFormatting>
  <conditionalFormatting sqref="P46">
    <cfRule type="cellIs" dxfId="739" priority="132" operator="equal">
      <formula>"Extremo"</formula>
    </cfRule>
    <cfRule type="cellIs" dxfId="738" priority="133" operator="equal">
      <formula>"Alto"</formula>
    </cfRule>
    <cfRule type="cellIs" dxfId="737" priority="134" operator="equal">
      <formula>"Moderado"</formula>
    </cfRule>
    <cfRule type="cellIs" dxfId="736" priority="135" operator="equal">
      <formula>"Bajo"</formula>
    </cfRule>
  </conditionalFormatting>
  <conditionalFormatting sqref="P53">
    <cfRule type="cellIs" dxfId="735" priority="103" operator="equal">
      <formula>"Extremo"</formula>
    </cfRule>
    <cfRule type="cellIs" dxfId="734" priority="104" operator="equal">
      <formula>"Alto"</formula>
    </cfRule>
    <cfRule type="cellIs" dxfId="733" priority="105" operator="equal">
      <formula>"Moderado"</formula>
    </cfRule>
    <cfRule type="cellIs" dxfId="732" priority="106" operator="equal">
      <formula>"Bajo"</formula>
    </cfRule>
  </conditionalFormatting>
  <conditionalFormatting sqref="P60">
    <cfRule type="cellIs" dxfId="731" priority="74" operator="equal">
      <formula>"Extremo"</formula>
    </cfRule>
    <cfRule type="cellIs" dxfId="730" priority="75" operator="equal">
      <formula>"Alto"</formula>
    </cfRule>
    <cfRule type="cellIs" dxfId="729" priority="76" operator="equal">
      <formula>"Moderado"</formula>
    </cfRule>
    <cfRule type="cellIs" dxfId="728" priority="77" operator="equal">
      <formula>"Bajo"</formula>
    </cfRule>
  </conditionalFormatting>
  <conditionalFormatting sqref="P67">
    <cfRule type="cellIs" dxfId="727" priority="45" operator="equal">
      <formula>"Extremo"</formula>
    </cfRule>
    <cfRule type="cellIs" dxfId="726" priority="46" operator="equal">
      <formula>"Alto"</formula>
    </cfRule>
    <cfRule type="cellIs" dxfId="725" priority="47" operator="equal">
      <formula>"Moderado"</formula>
    </cfRule>
    <cfRule type="cellIs" dxfId="724" priority="48" operator="equal">
      <formula>"Bajo"</formula>
    </cfRule>
  </conditionalFormatting>
  <conditionalFormatting sqref="P74">
    <cfRule type="cellIs" dxfId="723" priority="16" operator="equal">
      <formula>"Extremo"</formula>
    </cfRule>
    <cfRule type="cellIs" dxfId="722" priority="17" operator="equal">
      <formula>"Alto"</formula>
    </cfRule>
    <cfRule type="cellIs" dxfId="721" priority="18" operator="equal">
      <formula>"Moderado"</formula>
    </cfRule>
    <cfRule type="cellIs" dxfId="720" priority="19" operator="equal">
      <formula>"Bajo"</formula>
    </cfRule>
  </conditionalFormatting>
  <conditionalFormatting sqref="AD11">
    <cfRule type="cellIs" dxfId="719" priority="272" operator="equal">
      <formula>"Muy Alta"</formula>
    </cfRule>
    <cfRule type="cellIs" dxfId="718" priority="273" operator="equal">
      <formula>"Alta"</formula>
    </cfRule>
    <cfRule type="cellIs" dxfId="717" priority="274" operator="equal">
      <formula>"Media"</formula>
    </cfRule>
    <cfRule type="cellIs" dxfId="716" priority="275" operator="equal">
      <formula>"Baja"</formula>
    </cfRule>
    <cfRule type="cellIs" dxfId="715" priority="276" operator="equal">
      <formula>"Muy Baja"</formula>
    </cfRule>
  </conditionalFormatting>
  <conditionalFormatting sqref="AD18">
    <cfRule type="cellIs" dxfId="714" priority="243" operator="equal">
      <formula>"Muy Alta"</formula>
    </cfRule>
    <cfRule type="cellIs" dxfId="713" priority="244" operator="equal">
      <formula>"Alta"</formula>
    </cfRule>
    <cfRule type="cellIs" dxfId="712" priority="245" operator="equal">
      <formula>"Media"</formula>
    </cfRule>
    <cfRule type="cellIs" dxfId="711" priority="246" operator="equal">
      <formula>"Baja"</formula>
    </cfRule>
    <cfRule type="cellIs" dxfId="710" priority="247" operator="equal">
      <formula>"Muy Baja"</formula>
    </cfRule>
  </conditionalFormatting>
  <conditionalFormatting sqref="AD25">
    <cfRule type="cellIs" dxfId="709" priority="214" operator="equal">
      <formula>"Muy Alta"</formula>
    </cfRule>
    <cfRule type="cellIs" dxfId="708" priority="215" operator="equal">
      <formula>"Alta"</formula>
    </cfRule>
    <cfRule type="cellIs" dxfId="707" priority="216" operator="equal">
      <formula>"Media"</formula>
    </cfRule>
    <cfRule type="cellIs" dxfId="706" priority="217" operator="equal">
      <formula>"Baja"</formula>
    </cfRule>
    <cfRule type="cellIs" dxfId="705" priority="218" operator="equal">
      <formula>"Muy Baja"</formula>
    </cfRule>
  </conditionalFormatting>
  <conditionalFormatting sqref="AD32">
    <cfRule type="cellIs" dxfId="704" priority="185" operator="equal">
      <formula>"Muy Alta"</formula>
    </cfRule>
    <cfRule type="cellIs" dxfId="703" priority="186" operator="equal">
      <formula>"Alta"</formula>
    </cfRule>
    <cfRule type="cellIs" dxfId="702" priority="187" operator="equal">
      <formula>"Media"</formula>
    </cfRule>
    <cfRule type="cellIs" dxfId="701" priority="188" operator="equal">
      <formula>"Baja"</formula>
    </cfRule>
    <cfRule type="cellIs" dxfId="700" priority="189" operator="equal">
      <formula>"Muy Baja"</formula>
    </cfRule>
  </conditionalFormatting>
  <conditionalFormatting sqref="AD39">
    <cfRule type="cellIs" dxfId="699" priority="156" operator="equal">
      <formula>"Muy Alta"</formula>
    </cfRule>
    <cfRule type="cellIs" dxfId="698" priority="157" operator="equal">
      <formula>"Alta"</formula>
    </cfRule>
    <cfRule type="cellIs" dxfId="697" priority="158" operator="equal">
      <formula>"Media"</formula>
    </cfRule>
    <cfRule type="cellIs" dxfId="696" priority="159" operator="equal">
      <formula>"Baja"</formula>
    </cfRule>
    <cfRule type="cellIs" dxfId="695" priority="160" operator="equal">
      <formula>"Muy Baja"</formula>
    </cfRule>
  </conditionalFormatting>
  <conditionalFormatting sqref="AD46">
    <cfRule type="cellIs" dxfId="694" priority="127" operator="equal">
      <formula>"Muy Alta"</formula>
    </cfRule>
    <cfRule type="cellIs" dxfId="693" priority="128" operator="equal">
      <formula>"Alta"</formula>
    </cfRule>
    <cfRule type="cellIs" dxfId="692" priority="129" operator="equal">
      <formula>"Media"</formula>
    </cfRule>
    <cfRule type="cellIs" dxfId="691" priority="130" operator="equal">
      <formula>"Baja"</formula>
    </cfRule>
    <cfRule type="cellIs" dxfId="690" priority="131" operator="equal">
      <formula>"Muy Baja"</formula>
    </cfRule>
  </conditionalFormatting>
  <conditionalFormatting sqref="AD53">
    <cfRule type="cellIs" dxfId="689" priority="98" operator="equal">
      <formula>"Muy Alta"</formula>
    </cfRule>
    <cfRule type="cellIs" dxfId="688" priority="99" operator="equal">
      <formula>"Alta"</formula>
    </cfRule>
    <cfRule type="cellIs" dxfId="687" priority="100" operator="equal">
      <formula>"Media"</formula>
    </cfRule>
    <cfRule type="cellIs" dxfId="686" priority="101" operator="equal">
      <formula>"Baja"</formula>
    </cfRule>
    <cfRule type="cellIs" dxfId="685" priority="102" operator="equal">
      <formula>"Muy Baja"</formula>
    </cfRule>
  </conditionalFormatting>
  <conditionalFormatting sqref="AD60">
    <cfRule type="cellIs" dxfId="684" priority="69" operator="equal">
      <formula>"Muy Alta"</formula>
    </cfRule>
    <cfRule type="cellIs" dxfId="683" priority="70" operator="equal">
      <formula>"Alta"</formula>
    </cfRule>
    <cfRule type="cellIs" dxfId="682" priority="71" operator="equal">
      <formula>"Media"</formula>
    </cfRule>
    <cfRule type="cellIs" dxfId="681" priority="72" operator="equal">
      <formula>"Baja"</formula>
    </cfRule>
    <cfRule type="cellIs" dxfId="680" priority="73" operator="equal">
      <formula>"Muy Baja"</formula>
    </cfRule>
  </conditionalFormatting>
  <conditionalFormatting sqref="AD67">
    <cfRule type="cellIs" dxfId="679" priority="40" operator="equal">
      <formula>"Muy Alta"</formula>
    </cfRule>
    <cfRule type="cellIs" dxfId="678" priority="41" operator="equal">
      <formula>"Alta"</formula>
    </cfRule>
    <cfRule type="cellIs" dxfId="677" priority="42" operator="equal">
      <formula>"Media"</formula>
    </cfRule>
    <cfRule type="cellIs" dxfId="676" priority="43" operator="equal">
      <formula>"Baja"</formula>
    </cfRule>
    <cfRule type="cellIs" dxfId="675" priority="44" operator="equal">
      <formula>"Muy Baja"</formula>
    </cfRule>
  </conditionalFormatting>
  <conditionalFormatting sqref="AD74">
    <cfRule type="cellIs" dxfId="674" priority="11" operator="equal">
      <formula>"Muy Alta"</formula>
    </cfRule>
    <cfRule type="cellIs" dxfId="673" priority="12" operator="equal">
      <formula>"Alta"</formula>
    </cfRule>
    <cfRule type="cellIs" dxfId="672" priority="13" operator="equal">
      <formula>"Media"</formula>
    </cfRule>
    <cfRule type="cellIs" dxfId="671" priority="14" operator="equal">
      <formula>"Baja"</formula>
    </cfRule>
    <cfRule type="cellIs" dxfId="670" priority="15" operator="equal">
      <formula>"Muy Baja"</formula>
    </cfRule>
  </conditionalFormatting>
  <conditionalFormatting sqref="AF11">
    <cfRule type="cellIs" dxfId="669" priority="267" operator="equal">
      <formula>"Catastrófico"</formula>
    </cfRule>
    <cfRule type="cellIs" dxfId="668" priority="268" operator="equal">
      <formula>"Mayor"</formula>
    </cfRule>
    <cfRule type="cellIs" dxfId="667" priority="269" operator="equal">
      <formula>"Moderado"</formula>
    </cfRule>
    <cfRule type="cellIs" dxfId="666" priority="270" operator="equal">
      <formula>"Menor"</formula>
    </cfRule>
    <cfRule type="cellIs" dxfId="665" priority="271" operator="equal">
      <formula>"Leve"</formula>
    </cfRule>
  </conditionalFormatting>
  <conditionalFormatting sqref="AF18">
    <cfRule type="cellIs" dxfId="664" priority="238" operator="equal">
      <formula>"Catastrófico"</formula>
    </cfRule>
    <cfRule type="cellIs" dxfId="663" priority="239" operator="equal">
      <formula>"Mayor"</formula>
    </cfRule>
    <cfRule type="cellIs" dxfId="662" priority="240" operator="equal">
      <formula>"Moderado"</formula>
    </cfRule>
    <cfRule type="cellIs" dxfId="661" priority="241" operator="equal">
      <formula>"Menor"</formula>
    </cfRule>
    <cfRule type="cellIs" dxfId="660" priority="242" operator="equal">
      <formula>"Leve"</formula>
    </cfRule>
  </conditionalFormatting>
  <conditionalFormatting sqref="AF25">
    <cfRule type="cellIs" dxfId="659" priority="209" operator="equal">
      <formula>"Catastrófico"</formula>
    </cfRule>
    <cfRule type="cellIs" dxfId="658" priority="210" operator="equal">
      <formula>"Mayor"</formula>
    </cfRule>
    <cfRule type="cellIs" dxfId="657" priority="211" operator="equal">
      <formula>"Moderado"</formula>
    </cfRule>
    <cfRule type="cellIs" dxfId="656" priority="212" operator="equal">
      <formula>"Menor"</formula>
    </cfRule>
    <cfRule type="cellIs" dxfId="655" priority="213" operator="equal">
      <formula>"Leve"</formula>
    </cfRule>
  </conditionalFormatting>
  <conditionalFormatting sqref="AF32">
    <cfRule type="cellIs" dxfId="654" priority="180" operator="equal">
      <formula>"Catastrófico"</formula>
    </cfRule>
    <cfRule type="cellIs" dxfId="653" priority="181" operator="equal">
      <formula>"Mayor"</formula>
    </cfRule>
    <cfRule type="cellIs" dxfId="652" priority="182" operator="equal">
      <formula>"Moderado"</formula>
    </cfRule>
    <cfRule type="cellIs" dxfId="651" priority="183" operator="equal">
      <formula>"Menor"</formula>
    </cfRule>
    <cfRule type="cellIs" dxfId="650" priority="184" operator="equal">
      <formula>"Leve"</formula>
    </cfRule>
  </conditionalFormatting>
  <conditionalFormatting sqref="AF39">
    <cfRule type="cellIs" dxfId="649" priority="151" operator="equal">
      <formula>"Catastrófico"</formula>
    </cfRule>
    <cfRule type="cellIs" dxfId="648" priority="152" operator="equal">
      <formula>"Mayor"</formula>
    </cfRule>
    <cfRule type="cellIs" dxfId="647" priority="153" operator="equal">
      <formula>"Moderado"</formula>
    </cfRule>
    <cfRule type="cellIs" dxfId="646" priority="154" operator="equal">
      <formula>"Menor"</formula>
    </cfRule>
    <cfRule type="cellIs" dxfId="645" priority="155" operator="equal">
      <formula>"Leve"</formula>
    </cfRule>
  </conditionalFormatting>
  <conditionalFormatting sqref="AF46">
    <cfRule type="cellIs" dxfId="644" priority="122" operator="equal">
      <formula>"Catastrófico"</formula>
    </cfRule>
    <cfRule type="cellIs" dxfId="643" priority="123" operator="equal">
      <formula>"Mayor"</formula>
    </cfRule>
    <cfRule type="cellIs" dxfId="642" priority="124" operator="equal">
      <formula>"Moderado"</formula>
    </cfRule>
    <cfRule type="cellIs" dxfId="641" priority="125" operator="equal">
      <formula>"Menor"</formula>
    </cfRule>
    <cfRule type="cellIs" dxfId="640" priority="126" operator="equal">
      <formula>"Leve"</formula>
    </cfRule>
  </conditionalFormatting>
  <conditionalFormatting sqref="AF53">
    <cfRule type="cellIs" dxfId="639" priority="93" operator="equal">
      <formula>"Catastrófico"</formula>
    </cfRule>
    <cfRule type="cellIs" dxfId="638" priority="94" operator="equal">
      <formula>"Mayor"</formula>
    </cfRule>
    <cfRule type="cellIs" dxfId="637" priority="95" operator="equal">
      <formula>"Moderado"</formula>
    </cfRule>
    <cfRule type="cellIs" dxfId="636" priority="96" operator="equal">
      <formula>"Menor"</formula>
    </cfRule>
    <cfRule type="cellIs" dxfId="635" priority="97" operator="equal">
      <formula>"Leve"</formula>
    </cfRule>
  </conditionalFormatting>
  <conditionalFormatting sqref="AF60">
    <cfRule type="cellIs" dxfId="634" priority="64" operator="equal">
      <formula>"Catastrófico"</formula>
    </cfRule>
    <cfRule type="cellIs" dxfId="633" priority="65" operator="equal">
      <formula>"Mayor"</formula>
    </cfRule>
    <cfRule type="cellIs" dxfId="632" priority="66" operator="equal">
      <formula>"Moderado"</formula>
    </cfRule>
    <cfRule type="cellIs" dxfId="631" priority="67" operator="equal">
      <formula>"Menor"</formula>
    </cfRule>
    <cfRule type="cellIs" dxfId="630" priority="68" operator="equal">
      <formula>"Leve"</formula>
    </cfRule>
  </conditionalFormatting>
  <conditionalFormatting sqref="AF67">
    <cfRule type="cellIs" dxfId="629" priority="35" operator="equal">
      <formula>"Catastrófico"</formula>
    </cfRule>
    <cfRule type="cellIs" dxfId="628" priority="36" operator="equal">
      <formula>"Mayor"</formula>
    </cfRule>
    <cfRule type="cellIs" dxfId="627" priority="37" operator="equal">
      <formula>"Moderado"</formula>
    </cfRule>
    <cfRule type="cellIs" dxfId="626" priority="38" operator="equal">
      <formula>"Menor"</formula>
    </cfRule>
    <cfRule type="cellIs" dxfId="625" priority="39" operator="equal">
      <formula>"Leve"</formula>
    </cfRule>
  </conditionalFormatting>
  <conditionalFormatting sqref="AF74">
    <cfRule type="cellIs" dxfId="624" priority="6" operator="equal">
      <formula>"Catastrófico"</formula>
    </cfRule>
    <cfRule type="cellIs" dxfId="623" priority="7" operator="equal">
      <formula>"Mayor"</formula>
    </cfRule>
    <cfRule type="cellIs" dxfId="622" priority="8" operator="equal">
      <formula>"Moderado"</formula>
    </cfRule>
    <cfRule type="cellIs" dxfId="621" priority="9" operator="equal">
      <formula>"Menor"</formula>
    </cfRule>
    <cfRule type="cellIs" dxfId="620" priority="10" operator="equal">
      <formula>"Leve"</formula>
    </cfRule>
  </conditionalFormatting>
  <conditionalFormatting sqref="AH11">
    <cfRule type="cellIs" dxfId="619" priority="263" operator="equal">
      <formula>"Extremo"</formula>
    </cfRule>
    <cfRule type="cellIs" dxfId="618" priority="264" operator="equal">
      <formula>"Alto"</formula>
    </cfRule>
    <cfRule type="cellIs" dxfId="617" priority="265" operator="equal">
      <formula>"Moderado"</formula>
    </cfRule>
    <cfRule type="cellIs" dxfId="616" priority="266" operator="equal">
      <formula>"Bajo"</formula>
    </cfRule>
  </conditionalFormatting>
  <conditionalFormatting sqref="AH18">
    <cfRule type="cellIs" dxfId="615" priority="234" operator="equal">
      <formula>"Extremo"</formula>
    </cfRule>
    <cfRule type="cellIs" dxfId="614" priority="235" operator="equal">
      <formula>"Alto"</formula>
    </cfRule>
    <cfRule type="cellIs" dxfId="613" priority="236" operator="equal">
      <formula>"Moderado"</formula>
    </cfRule>
    <cfRule type="cellIs" dxfId="612" priority="237" operator="equal">
      <formula>"Bajo"</formula>
    </cfRule>
  </conditionalFormatting>
  <conditionalFormatting sqref="AH25">
    <cfRule type="cellIs" dxfId="611" priority="205" operator="equal">
      <formula>"Extremo"</formula>
    </cfRule>
    <cfRule type="cellIs" dxfId="610" priority="206" operator="equal">
      <formula>"Alto"</formula>
    </cfRule>
    <cfRule type="cellIs" dxfId="609" priority="207" operator="equal">
      <formula>"Moderado"</formula>
    </cfRule>
    <cfRule type="cellIs" dxfId="608" priority="208" operator="equal">
      <formula>"Bajo"</formula>
    </cfRule>
  </conditionalFormatting>
  <conditionalFormatting sqref="AH32">
    <cfRule type="cellIs" dxfId="607" priority="176" operator="equal">
      <formula>"Extremo"</formula>
    </cfRule>
    <cfRule type="cellIs" dxfId="606" priority="177" operator="equal">
      <formula>"Alto"</formula>
    </cfRule>
    <cfRule type="cellIs" dxfId="605" priority="178" operator="equal">
      <formula>"Moderado"</formula>
    </cfRule>
    <cfRule type="cellIs" dxfId="604" priority="179" operator="equal">
      <formula>"Bajo"</formula>
    </cfRule>
  </conditionalFormatting>
  <conditionalFormatting sqref="AH39">
    <cfRule type="cellIs" dxfId="603" priority="147" operator="equal">
      <formula>"Extremo"</formula>
    </cfRule>
    <cfRule type="cellIs" dxfId="602" priority="148" operator="equal">
      <formula>"Alto"</formula>
    </cfRule>
    <cfRule type="cellIs" dxfId="601" priority="149" operator="equal">
      <formula>"Moderado"</formula>
    </cfRule>
    <cfRule type="cellIs" dxfId="600" priority="150" operator="equal">
      <formula>"Bajo"</formula>
    </cfRule>
  </conditionalFormatting>
  <conditionalFormatting sqref="AH46">
    <cfRule type="cellIs" dxfId="599" priority="118" operator="equal">
      <formula>"Extremo"</formula>
    </cfRule>
    <cfRule type="cellIs" dxfId="598" priority="119" operator="equal">
      <formula>"Alto"</formula>
    </cfRule>
    <cfRule type="cellIs" dxfId="597" priority="120" operator="equal">
      <formula>"Moderado"</formula>
    </cfRule>
    <cfRule type="cellIs" dxfId="596" priority="121" operator="equal">
      <formula>"Bajo"</formula>
    </cfRule>
  </conditionalFormatting>
  <conditionalFormatting sqref="AH53">
    <cfRule type="cellIs" dxfId="595" priority="89" operator="equal">
      <formula>"Extremo"</formula>
    </cfRule>
    <cfRule type="cellIs" dxfId="594" priority="90" operator="equal">
      <formula>"Alto"</formula>
    </cfRule>
    <cfRule type="cellIs" dxfId="593" priority="91" operator="equal">
      <formula>"Moderado"</formula>
    </cfRule>
    <cfRule type="cellIs" dxfId="592" priority="92" operator="equal">
      <formula>"Bajo"</formula>
    </cfRule>
  </conditionalFormatting>
  <conditionalFormatting sqref="AH60">
    <cfRule type="cellIs" dxfId="591" priority="60" operator="equal">
      <formula>"Extremo"</formula>
    </cfRule>
    <cfRule type="cellIs" dxfId="590" priority="61" operator="equal">
      <formula>"Alto"</formula>
    </cfRule>
    <cfRule type="cellIs" dxfId="589" priority="62" operator="equal">
      <formula>"Moderado"</formula>
    </cfRule>
    <cfRule type="cellIs" dxfId="588" priority="63" operator="equal">
      <formula>"Bajo"</formula>
    </cfRule>
  </conditionalFormatting>
  <conditionalFormatting sqref="AH67">
    <cfRule type="cellIs" dxfId="587" priority="31" operator="equal">
      <formula>"Extremo"</formula>
    </cfRule>
    <cfRule type="cellIs" dxfId="586" priority="32" operator="equal">
      <formula>"Alto"</formula>
    </cfRule>
    <cfRule type="cellIs" dxfId="585" priority="33" operator="equal">
      <formula>"Moderado"</formula>
    </cfRule>
    <cfRule type="cellIs" dxfId="584" priority="34" operator="equal">
      <formula>"Bajo"</formula>
    </cfRule>
  </conditionalFormatting>
  <conditionalFormatting sqref="AH74">
    <cfRule type="cellIs" dxfId="583" priority="2" operator="equal">
      <formula>"Extremo"</formula>
    </cfRule>
    <cfRule type="cellIs" dxfId="582" priority="3" operator="equal">
      <formula>"Alto"</formula>
    </cfRule>
    <cfRule type="cellIs" dxfId="581" priority="4" operator="equal">
      <formula>"Moderado"</formula>
    </cfRule>
    <cfRule type="cellIs" dxfId="58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5DE40C73-8429-47AA-8D8E-094570EF8488}">
          <x14:formula1>
            <xm:f>'D:\Backup cede 2022\Mis documentos\SGC\2025\Consolidación de riesgos 2025\COFIP\Gestión\DIPAP\[FO-CEDE5-DIGEC-487 Administración de Riesgos de Gestión V. 13 (DIPAP) final.xlsx]Opciones Tratamiento'!#REF!</xm:f>
          </x14:formula1>
          <xm:sqref>H11:H80</xm:sqref>
        </x14:dataValidation>
        <x14:dataValidation type="list" allowBlank="1" showInputMessage="1" showErrorMessage="1" xr:uid="{F5E44E44-69C8-42DC-B06E-39EACCDE05FA}">
          <x14:formula1>
            <xm:f>'D:\Backup cede 2022\Mis documentos\SGC\2025\Consolidación de riesgos 2025\COFIP\Gestión\DIPAP\[FO-CEDE5-DIGEC-487 Administración de Riesgos de Gestión V. 13 (DIPAP) final.xlsx]Opciones Tratamiento'!#REF!</xm:f>
          </x14:formula1>
          <xm:sqref>AO60 AO53 AO46 AO39 AO32 AO25 AO18 AO11 AO67 AO74 AI53 AI11 AI18 AI25 AI32 AI39 AI46 AI60 AI67 AI74 B11 C11:D80</xm:sqref>
        </x14:dataValidation>
        <x14:dataValidation type="list" allowBlank="1" showInputMessage="1" showErrorMessage="1" xr:uid="{05D401D8-2424-4F1A-9B16-EFBF994D6890}">
          <x14:formula1>
            <xm:f>'D:\Backup cede 2022\Mis documentos\SGC\2025\Consolidación de riesgos 2025\COFIP\Gestión\DIPAP\[FO-CEDE5-DIGEC-487 Administración de Riesgos de Gestión V. 13 (DIPAP) final.xlsx]Tabla Impacto'!#REF!</xm:f>
          </x14:formula1>
          <xm:sqref>L11:L80</xm:sqref>
        </x14:dataValidation>
        <x14:dataValidation type="list" allowBlank="1" showInputMessage="1" showErrorMessage="1" xr:uid="{3DAF9608-B571-4A75-B20C-B1D3A31E0F6A}">
          <x14:formula1>
            <xm:f>'D:\Backup cede 2022\Mis documentos\SGC\2025\Consolidación de riesgos 2025\COFIP\Gestión\DIPAP\[FO-CEDE5-DIGEC-487 Administración de Riesgos de Gestión V. 13 (DIPAP) final.xlsx]Tabla Valoración controles'!#REF!</xm:f>
          </x14:formula1>
          <xm:sqref>W11:X80 Z11:AB80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74CBB-1CA0-43C4-9C3B-A4490A7B39D7}">
  <dimension ref="A1:BM81"/>
  <sheetViews>
    <sheetView showGridLines="0" zoomScale="80" zoomScaleNormal="80" workbookViewId="0">
      <selection activeCell="J88" sqref="J88:K88"/>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29"/>
      <c r="AP1" s="229"/>
      <c r="AQ1" s="229"/>
      <c r="AR1" s="230"/>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35"/>
      <c r="AP2" s="235"/>
      <c r="AQ2" s="235"/>
      <c r="AR2" s="236"/>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35"/>
      <c r="AP3" s="235"/>
      <c r="AQ3" s="235"/>
      <c r="AR3" s="236"/>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41"/>
      <c r="AP4" s="241"/>
      <c r="AQ4" s="241"/>
      <c r="AR4" s="242"/>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426</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427</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85.5" customHeight="1" thickBot="1" x14ac:dyDescent="0.35">
      <c r="A7" s="213" t="s">
        <v>20</v>
      </c>
      <c r="B7" s="214"/>
      <c r="C7" s="214"/>
      <c r="D7" s="215"/>
      <c r="E7" s="262" t="s">
        <v>428</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226.5" hidden="1" customHeight="1" x14ac:dyDescent="0.25">
      <c r="A11" s="171" t="s">
        <v>60</v>
      </c>
      <c r="B11" s="172" t="s">
        <v>429</v>
      </c>
      <c r="C11" s="175" t="s">
        <v>82</v>
      </c>
      <c r="D11" s="166" t="s">
        <v>83</v>
      </c>
      <c r="E11" s="166" t="s">
        <v>430</v>
      </c>
      <c r="F11" s="166" t="s">
        <v>431</v>
      </c>
      <c r="G11" s="165" t="str">
        <f>+CONCATENATE(D11," ",E11," ",F11)</f>
        <v>Posibilidad de Afectación Económica y Reputacional por el incumplimiento en la ejecución de actividades clave de la cadena logística de abastecimiento de aviación (recepción, transporte, almacenamiento, entrega), debido a una gestión y supervisión inadecuadas de los procesos logísticos de aviación.</v>
      </c>
      <c r="H11" s="166" t="s">
        <v>87</v>
      </c>
      <c r="I11" s="153">
        <v>492</v>
      </c>
      <c r="J11" s="161" t="str">
        <f>IF(I11&lt;=0,"",IF(I11&lt;=3,"Muy Baja",IF(I11&lt;=34,"Baja",IF(I11&lt;=600,"Media",IF(I11&lt;=6000,"Alta","Muy Alta")))))</f>
        <v>Media</v>
      </c>
      <c r="K11" s="162">
        <f>IF(J11="","",IF(J11="Muy Baja",0.2,IF(J11="Baja",0.4,IF(J11="Media",0.6,IF(J11="Alta",0.8,IF(J11="Muy Alta",1,))))))</f>
        <v>0.6</v>
      </c>
      <c r="L11" s="160" t="s">
        <v>305</v>
      </c>
      <c r="M11" s="160" t="str">
        <f>IF(NOT(ISERROR(MATCH(L11,'[16]Tabla Impacto'!$B$221:$B$223,0))),'[16]Tabla Impacto'!$F$223,L11)</f>
        <v xml:space="preserve">     Entre 50 y 100 SMLMV </v>
      </c>
      <c r="N11" s="161" t="str">
        <f>IF(OR(M11='[16]Tabla Impacto'!$C$11,M11='[16]Tabla Impacto'!$D$11),"Leve",IF(OR(M11='[16]Tabla Impacto'!$C$12,M11='[16]Tabla Impacto'!$D$12),"Menor",IF(OR(M11='[16]Tabla Impacto'!$C$13,M11='[16]Tabla Impacto'!$D$13),"Moderado",IF(OR(M11='[16]Tabla Impacto'!$C$14,M11='[16]Tabla Impacto'!$D$14),"Mayor",IF(OR(M11='[16]Tabla Impacto'!$C$15,M11='[16]Tabla Impacto'!$D$15),"Catastrófico","")))))</f>
        <v>Moderado</v>
      </c>
      <c r="O11" s="162">
        <f>IF(N11="","",IF(N11="Leve",0.2,IF(N11="Menor",0.4,IF(N11="Moderado",0.6,IF(N11="Mayor",0.8,IF(N11="Catastrófico",1,))))))</f>
        <v>0.6</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7">
        <v>1</v>
      </c>
      <c r="R11" s="50" t="s">
        <v>432</v>
      </c>
      <c r="S11" s="50" t="s">
        <v>433</v>
      </c>
      <c r="T11" s="50" t="s">
        <v>434</v>
      </c>
      <c r="U11" s="56" t="str">
        <f>+CONCATENATE(R11," ",S11," ",T11)</f>
        <v>El Oficial de Operaciones Logísticas de Aviación (DOLAV),   verifica trimestralmente, los planes necesidades de mantenimiento y abastecimientos de aviación, elaborados por las Brigadas y sus Batallones, de acuerdo al Manual de Contratación y Convenios del MDN, con el propósito de suplir todo lo necesario en cuanto a componentes, partes y suministros de aviación, tendientes al sostenimiento de las aeronaves de la División de Aviación de Asalto Aéreo. En caso de que los planes de necesidades no cumplan técnicamente, se procederá a devolver los mismos para su corrección, con el fin de que sean ajustados y reenvíados para una nueva verificación. Dejando como evidencia de la verificación un informe.</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66</v>
      </c>
      <c r="AA11" s="55" t="s">
        <v>67</v>
      </c>
      <c r="AB11" s="55" t="s">
        <v>68</v>
      </c>
      <c r="AC11" s="11">
        <f>IFERROR(IF(V11="Probabilidad",(K11-(+K11*Y11)),IF(V11="Impacto",K11,"")),"")</f>
        <v>0.36</v>
      </c>
      <c r="AD11" s="164" t="str">
        <f>IFERROR(LOOKUP(LOOKUP(2,1/(AC11:AC17&lt;&gt;""),AC11:AC17),'[16]Opciones Tratamiento'!$I$2:$I$6,'[16]Opciones Tratamiento'!$J$2:$J$6),"")</f>
        <v>Muy Baja</v>
      </c>
      <c r="AE11" s="12">
        <f>+AC11</f>
        <v>0.36</v>
      </c>
      <c r="AF11" s="164" t="str">
        <f>IFERROR(LOOKUP(LOOKUP(2,1/(AG11:AG17&lt;&gt;""),AG11:AG17),'[16]Opciones Tratamiento'!L2:M6),"")</f>
        <v>Leve</v>
      </c>
      <c r="AG11" s="12">
        <f>IFERROR(IF(V11="Impacto",(O11-(+O11*Y11)),IF(V11="Probabilidad",O11,"")),"")</f>
        <v>0.6</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155" t="s">
        <v>146</v>
      </c>
      <c r="AJ11" s="13"/>
      <c r="AK11" s="54">
        <v>1</v>
      </c>
      <c r="AL11" s="57" t="s">
        <v>435</v>
      </c>
      <c r="AM11" s="57" t="s">
        <v>436</v>
      </c>
      <c r="AN11" s="13"/>
      <c r="AO11" s="153"/>
      <c r="AP11" s="156" t="s">
        <v>437</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207.75" hidden="1" customHeight="1" x14ac:dyDescent="0.25">
      <c r="A12" s="144"/>
      <c r="B12" s="173"/>
      <c r="C12" s="147"/>
      <c r="D12" s="138"/>
      <c r="E12" s="138"/>
      <c r="F12" s="138"/>
      <c r="G12" s="150"/>
      <c r="H12" s="138"/>
      <c r="I12" s="114"/>
      <c r="J12" s="123"/>
      <c r="K12" s="126"/>
      <c r="L12" s="141"/>
      <c r="M12" s="141"/>
      <c r="N12" s="123"/>
      <c r="O12" s="126"/>
      <c r="P12" s="129"/>
      <c r="Q12" s="48">
        <v>2</v>
      </c>
      <c r="R12" s="50" t="s">
        <v>438</v>
      </c>
      <c r="S12" s="50" t="s">
        <v>439</v>
      </c>
      <c r="T12" s="50" t="s">
        <v>440</v>
      </c>
      <c r="U12" s="52" t="str">
        <f t="shared" ref="U12:U17" si="0">+CONCATENATE(R12," ",S12," ",T12)</f>
        <v>El Oficial de Operaciones Logísticas de Aviación (DOLAV),  verifica trimestralmente, el seguimiento al estado de las Cartas de Oferta y Aceptación (LOAs), bajo responsabilidad las Brigadas y sus Batallones, de acuerdo a la Directiva 001/2024 MDN,  con el objetivo de asegurar que se realicen los pedidos de componentes necesarios, para comprometer y ejecutar los recursos disponibles. En caso de que no se realice el seguimiento al estado de las LOAs, se deberá justificar el incumplimiento con una explicación detallada de las causas que impidieron la actividad y dejar constancia de las acciones tomadas mediante un informe. Dejando como evidencia de la verificación un informe.</v>
      </c>
      <c r="V12" s="16" t="str">
        <f t="shared" ref="V12:V75" si="1">IF(OR(W12="Preventivo",W12="Detectivo"),"Probabilidad",IF(W12="Correctivo","Impacto",""))</f>
        <v>Probabilidad</v>
      </c>
      <c r="W12" s="46" t="s">
        <v>64</v>
      </c>
      <c r="X12" s="46" t="s">
        <v>65</v>
      </c>
      <c r="Y12" s="17" t="str">
        <f t="shared" ref="Y12" si="2">IF(AND(W12="Preventivo",X12="Automático"),"50%",IF(AND(W12="Preventivo",X12="Manual"),"40%",IF(AND(W12="Detectivo",X12="Automático"),"40%",IF(AND(W12="Detectivo",X12="Manual"),"30%",IF(AND(W12="Correctivo",X12="Automático"),"35%",IF(AND(W12="Correctivo",X12="Manual"),"25%",""))))))</f>
        <v>40%</v>
      </c>
      <c r="Z12" s="46" t="s">
        <v>66</v>
      </c>
      <c r="AA12" s="46" t="s">
        <v>67</v>
      </c>
      <c r="AB12" s="46" t="s">
        <v>68</v>
      </c>
      <c r="AC12" s="18">
        <f>IFERROR(IF(AND(V11="Probabilidad",V12="Probabilidad"),(AE11-(+AE11*Y12)),IF(V12="Probabilidad",(K11-(+K11*Y12)),IF(V12="Impacto",AE11,""))),"")</f>
        <v>0.216</v>
      </c>
      <c r="AD12" s="132"/>
      <c r="AE12" s="19">
        <f t="shared" ref="AE12" si="3">+AC12</f>
        <v>0.216</v>
      </c>
      <c r="AF12" s="132"/>
      <c r="AG12" s="19">
        <f>IFERROR(IF(AND(V11="Impacto",V12="Impacto"),(AG11-(+AG11*Y12)),IF(V12="Impacto",(O11-(+O11*Y12)),IF(V12="Probabilidad",AG11,""))),"")</f>
        <v>0.6</v>
      </c>
      <c r="AH12" s="135"/>
      <c r="AI12" s="111"/>
      <c r="AJ12" s="20"/>
      <c r="AK12" s="48"/>
      <c r="AL12" s="50"/>
      <c r="AM12" s="50"/>
      <c r="AN12" s="20"/>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203.25" hidden="1" customHeight="1" x14ac:dyDescent="0.25">
      <c r="A13" s="144"/>
      <c r="B13" s="173"/>
      <c r="C13" s="147"/>
      <c r="D13" s="138"/>
      <c r="E13" s="138"/>
      <c r="F13" s="138"/>
      <c r="G13" s="150"/>
      <c r="H13" s="138"/>
      <c r="I13" s="114"/>
      <c r="J13" s="123"/>
      <c r="K13" s="126"/>
      <c r="L13" s="141"/>
      <c r="M13" s="141"/>
      <c r="N13" s="123"/>
      <c r="O13" s="126"/>
      <c r="P13" s="129"/>
      <c r="Q13" s="48">
        <v>3</v>
      </c>
      <c r="R13" s="50" t="s">
        <v>441</v>
      </c>
      <c r="S13" s="50" t="s">
        <v>442</v>
      </c>
      <c r="T13" s="50" t="s">
        <v>443</v>
      </c>
      <c r="U13" s="52" t="str">
        <f t="shared" si="0"/>
        <v>Oficial de Aseguramiento de la Calidad de la BRIAV32, Oficial S3 (BAAAS),  verifica trimestralmente, el funcionamiento del programa del cuidado de suministros en almacenamiento (COSIS), de acuerdo a lo establecido en el Reglamento de abastecimientos aeronáuticos para la Aviación del Ejército Reglamento EJC-4-3, estándares para empaquetado militar y Manual Técnico 38-8145-704, con el propósito garantizar la implementación del programa como herramienta fundamental del cuidado de los componentes, partes y suministros de aviación.  En caso de que no se realice el seguimiento al funcionamiento del programa COSIS, deberá redactar un informe detallado, donde se expongan las razones por las cuales no se realizó la verificación. Dejando como evidencia de la verificación un informe.</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0.12959999999999999</v>
      </c>
      <c r="AD13" s="132"/>
      <c r="AE13" s="19">
        <f>+AC13</f>
        <v>0.12959999999999999</v>
      </c>
      <c r="AF13" s="132"/>
      <c r="AG13" s="19">
        <f>IFERROR(IF(AND(V11="Impacto",V12="Impacto",V13="Impacto"),(AG12-(+AG12*Y13)),IF(V13="Impacto",(O11-(+O11*Y13)),IF(V13="Probabilidad",AG12,""))),"")</f>
        <v>0.6</v>
      </c>
      <c r="AH13" s="135"/>
      <c r="AI13" s="111"/>
      <c r="AJ13" s="20"/>
      <c r="AK13" s="48"/>
      <c r="AL13" s="50"/>
      <c r="AM13" s="48"/>
      <c r="AN13" s="20"/>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69.5" hidden="1" customHeight="1" x14ac:dyDescent="0.25">
      <c r="A14" s="144"/>
      <c r="B14" s="173"/>
      <c r="C14" s="147"/>
      <c r="D14" s="138"/>
      <c r="E14" s="138"/>
      <c r="F14" s="138"/>
      <c r="G14" s="150"/>
      <c r="H14" s="138"/>
      <c r="I14" s="114"/>
      <c r="J14" s="123"/>
      <c r="K14" s="126"/>
      <c r="L14" s="141"/>
      <c r="M14" s="141"/>
      <c r="N14" s="123"/>
      <c r="O14" s="126"/>
      <c r="P14" s="129"/>
      <c r="Q14" s="48">
        <v>4</v>
      </c>
      <c r="R14" s="50" t="s">
        <v>444</v>
      </c>
      <c r="S14" s="50" t="s">
        <v>445</v>
      </c>
      <c r="T14" s="50" t="s">
        <v>446</v>
      </c>
      <c r="U14" s="52" t="str">
        <f t="shared" si="0"/>
        <v>El Oficial de Operaciones Logísticas de Aviación (DOLAV), Oficial B4 (BRIAV25), Oficial S4 (BASPA25),  verifica trimestralmente, el seguimiento al Plan Anual de Mantenimiento (PAM) del Equipo de Soporte Vital de Aviación (ALSE) y Armamento Aéreo,  con el fin de asegurar el cumplimiento del plan, así como la disponibilidad y el correcto servicio del material. En caso de insconsistencias en el seguimiento y cumplimiento al PAM del Equipo ALSE y Armamento Aéreo, se debera proceder a una revisión y ajuste del mismo. Dejando como evidencia de la verificación un informe.</v>
      </c>
      <c r="V14" s="16" t="str">
        <f t="shared" si="1"/>
        <v>Probabilidad</v>
      </c>
      <c r="W14" s="46" t="s">
        <v>64</v>
      </c>
      <c r="X14" s="46" t="s">
        <v>65</v>
      </c>
      <c r="Y14" s="17" t="str">
        <f t="shared" ref="Y14" si="4">IF(AND(W14="Preventivo",X14="Automático"),"50%",IF(AND(W14="Preventivo",X14="Manual"),"40%",IF(AND(W14="Detectivo",X14="Automático"),"40%",IF(AND(W14="Detectivo",X14="Manual"),"30%",IF(AND(W14="Correctivo",X14="Automático"),"35%",IF(AND(W14="Correctivo",X14="Manual"),"25%",""))))))</f>
        <v>40%</v>
      </c>
      <c r="Z14" s="46" t="s">
        <v>320</v>
      </c>
      <c r="AA14" s="46" t="s">
        <v>67</v>
      </c>
      <c r="AB14" s="46" t="s">
        <v>68</v>
      </c>
      <c r="AC14" s="18">
        <f>IFERROR(IF(AND(V11="Probabilidad",V12="Probabilidad",V13="Probabilidad",V14="Probabilidad"),(AE13-(+AE13*Y14)),IF(V14="Probabilidad",(K11-(+K11*Y14)),IF(V14="Impacto",AE13,""))),"")</f>
        <v>7.7759999999999996E-2</v>
      </c>
      <c r="AD14" s="132"/>
      <c r="AE14" s="19">
        <f t="shared" ref="AE14:AE21" si="5">+AC14</f>
        <v>7.7759999999999996E-2</v>
      </c>
      <c r="AF14" s="132"/>
      <c r="AG14" s="19">
        <f>IFERROR(IF(AND(V11="Impacto",V12="Impacto",V13="Impacto",V14="Impacto"),(AG13-(+AG13*Y14)),IF(V14="Impacto",(O11-(+O11*Y14)),IF(V14="Probabilidad",AG13,""))),"")</f>
        <v>0.6</v>
      </c>
      <c r="AH14" s="135"/>
      <c r="AI14" s="111"/>
      <c r="AJ14" s="20"/>
      <c r="AK14" s="48"/>
      <c r="AL14" s="50"/>
      <c r="AM14" s="48"/>
      <c r="AN14" s="20"/>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265.5" hidden="1" customHeight="1" x14ac:dyDescent="0.25">
      <c r="A15" s="144"/>
      <c r="B15" s="173"/>
      <c r="C15" s="147"/>
      <c r="D15" s="138"/>
      <c r="E15" s="138"/>
      <c r="F15" s="138"/>
      <c r="G15" s="150"/>
      <c r="H15" s="138"/>
      <c r="I15" s="114"/>
      <c r="J15" s="123"/>
      <c r="K15" s="126"/>
      <c r="L15" s="141"/>
      <c r="M15" s="141"/>
      <c r="N15" s="123"/>
      <c r="O15" s="126"/>
      <c r="P15" s="129"/>
      <c r="Q15" s="48">
        <v>5</v>
      </c>
      <c r="R15" s="50" t="s">
        <v>447</v>
      </c>
      <c r="S15" s="50" t="s">
        <v>448</v>
      </c>
      <c r="T15" s="50" t="s">
        <v>449</v>
      </c>
      <c r="U15" s="52" t="str">
        <f t="shared" si="0"/>
        <v>El Oficial de Operaciones Logísticas de Aviación (DOLAV), Oficial B3 (BRIAV32), Oficial S3 (BAAAS),  verifica mensualmente, el seguimiento a las aeronaves de la División de Aviación de Asalto Aéreo en estado No Listas por Abastecimientos (NLA), de acuerdo a la Directiva 015 del 2013,  con el fin de poder reaccionar de manera oportuna a las contingencias y tomar medidas o decisiones que impacten de manera positiva sobre la cadena logística y con esto mejorar el alistamiento. En caso de insconsistencias en el seguimiento de las aeronaves NLA,Se deberá elaborar un informe en el que se explique claramente la causa del incumplimiento o las inconsistencias encontradas en el seguimiento de las aeronaves. Dejando como evidencia de la verificación un informe.</v>
      </c>
      <c r="V15" s="16" t="str">
        <f t="shared" si="1"/>
        <v>Impacto</v>
      </c>
      <c r="W15" s="46" t="s">
        <v>450</v>
      </c>
      <c r="X15" s="46" t="s">
        <v>65</v>
      </c>
      <c r="Y15" s="17" t="str">
        <f>IF(AND(W15="Preventivo",X15="Automático"),"50%",IF(AND(W15="Preventivo",X15="Manual"),"40%",IF(AND(W15="Detectivo",X15="Automático"),"40%",IF(AND(W15="Detectivo",X15="Manual"),"30%",IF(AND(W15="Correctivo",X15="Automático"),"35%",IF(AND(W15="Correctivo",X15="Manual"),"25%",""))))))</f>
        <v>25%</v>
      </c>
      <c r="Z15" s="46" t="s">
        <v>66</v>
      </c>
      <c r="AA15" s="46" t="s">
        <v>67</v>
      </c>
      <c r="AB15" s="46" t="s">
        <v>68</v>
      </c>
      <c r="AC15" s="18">
        <f>IFERROR(IF(AND(V11="Probabilidad",V12="Probabilidad",V13="Probabilidad",V14="Probabilidad",V15="Probabilidad"),(AE14-(+AE14*Y15)),IF(V15="Probabilidad",(K10-(+K10*Y15)),IF(V15="Impacto",AE14,""))),"")</f>
        <v>7.7759999999999996E-2</v>
      </c>
      <c r="AD15" s="132"/>
      <c r="AE15" s="19">
        <f t="shared" si="5"/>
        <v>7.7759999999999996E-2</v>
      </c>
      <c r="AF15" s="132"/>
      <c r="AG15" s="19">
        <f>IFERROR(IF(AND(V10="Impacto",V11="Impacto",V12="Impacto",V13="Impacto",V15="Impacto"),(AG13-(+AG13*Y15)),IF(V15="Impacto",(O10-(+O10*Y15)),IF(V15="Probabilidad",AG13,""))),"")</f>
        <v>0</v>
      </c>
      <c r="AH15" s="135"/>
      <c r="AI15" s="111"/>
      <c r="AJ15" s="20"/>
      <c r="AK15" s="48"/>
      <c r="AL15" s="50"/>
      <c r="AM15" s="48"/>
      <c r="AN15" s="20"/>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50"/>
      <c r="S16" s="50"/>
      <c r="T16" s="50"/>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20"/>
      <c r="AK16" s="48"/>
      <c r="AL16" s="50"/>
      <c r="AM16" s="48"/>
      <c r="AN16" s="20"/>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thickBot="1" x14ac:dyDescent="0.3">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20"/>
      <c r="AK17" s="48"/>
      <c r="AL17" s="50"/>
      <c r="AM17" s="48"/>
      <c r="AN17" s="20"/>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42.5" customHeight="1" x14ac:dyDescent="0.25">
      <c r="A18" s="144" t="s">
        <v>72</v>
      </c>
      <c r="B18" s="173"/>
      <c r="C18" s="147" t="s">
        <v>82</v>
      </c>
      <c r="D18" s="138" t="s">
        <v>86</v>
      </c>
      <c r="E18" s="138" t="s">
        <v>451</v>
      </c>
      <c r="F18" s="138" t="s">
        <v>452</v>
      </c>
      <c r="G18" s="150" t="str">
        <f t="shared" ref="G18" si="6">+CONCATENATE(D18," ",E18," ",F18)</f>
        <v>Posibilidad de efectos dañoso sobre bienes públicos por deterioro de material aeronáutico a causa de la omisión en la baja rotación de inventarios en los almacenes aeronáuticos.</v>
      </c>
      <c r="H18" s="138" t="s">
        <v>63</v>
      </c>
      <c r="I18" s="153">
        <v>480</v>
      </c>
      <c r="J18" s="123" t="str">
        <f>IF(I18&lt;=0,"",IF(I18&lt;=3,"Muy Baja",IF(I18&lt;=34,"Baja",IF(I18&lt;=600,"Media",IF(I18&lt;=6000,"Alta","Muy Alta")))))</f>
        <v>Media</v>
      </c>
      <c r="K18" s="126">
        <f>IF(J18="","",IF(J18="Muy Baja",0.2,IF(J18="Baja",0.4,IF(J18="Media",0.6,IF(J18="Alta",0.8,IF(J18="Muy Alta",1,))))))</f>
        <v>0.6</v>
      </c>
      <c r="L18" s="141" t="s">
        <v>305</v>
      </c>
      <c r="M18" s="141" t="str">
        <f>IF(NOT(ISERROR(MATCH(L18,'[16]Tabla Impacto'!$B$221:$B$223,0))),'[16]Tabla Impacto'!$F$223,L18)</f>
        <v xml:space="preserve">     Entre 50 y 100 SMLMV </v>
      </c>
      <c r="N18" s="123" t="str">
        <f>IF(OR(M18='[16]Tabla Impacto'!$C$11,M18='[16]Tabla Impacto'!$D$11),"Leve",IF(OR(M18='[16]Tabla Impacto'!$C$12,M18='[16]Tabla Impacto'!$D$12),"Menor",IF(OR(M18='[16]Tabla Impacto'!$C$13,M18='[16]Tabla Impacto'!$D$13),"Moderado",IF(OR(M18='[16]Tabla Impacto'!$C$14,M18='[16]Tabla Impacto'!$D$14),"Mayor",IF(OR(M18='[16]Tabla Impacto'!$C$15,M18='[16]Tabla Impacto'!$D$15),"Catastrófico","")))))</f>
        <v>Moderado</v>
      </c>
      <c r="O18" s="126">
        <f>IF(N18="","",IF(N18="Leve",0.2,IF(N18="Menor",0.4,IF(N18="Moderado",0.6,IF(N18="Mayor",0.8,IF(N18="Catastrófico",1,))))))</f>
        <v>0.6</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48">
        <v>1</v>
      </c>
      <c r="R18" s="50" t="s">
        <v>438</v>
      </c>
      <c r="S18" s="50" t="s">
        <v>453</v>
      </c>
      <c r="T18" s="50" t="s">
        <v>454</v>
      </c>
      <c r="U18" s="52" t="str">
        <f>+CONCATENATE(R18," ",S18," ",T18)</f>
        <v>El Oficial de Operaciones Logísticas de Aviación (DOLAV),  realiza anualmente, el plan de depuración de los almacenes aeronáuticos, de acuerdo al Manual de Bienes y Servicios del MDN, con el objetivo de garantizar la precisión de los inventarios y optimizar la gestión de los bienes almacenados. En caso de que no se realice el plan de depuración se deberá elaborar un informe detallado donde se explique el motivo del incumplimiento y deberá generar el plan. Dejando como evidencia un plan.</v>
      </c>
      <c r="V18" s="16" t="str">
        <f t="shared" si="1"/>
        <v>Probabilidad</v>
      </c>
      <c r="W18" s="46" t="s">
        <v>64</v>
      </c>
      <c r="X18" s="46" t="s">
        <v>65</v>
      </c>
      <c r="Y18" s="17" t="str">
        <f>IF(AND(W18="Preventivo",X18="Automático"),"50%",IF(AND(W18="Preventivo",X18="Manual"),"40%",IF(AND(W18="Detectivo",X18="Automático"),"40%",IF(AND(W18="Detectivo",X18="Manual"),"30%",IF(AND(W18="Correctivo",X18="Automático"),"35%",IF(AND(W18="Correctivo",X18="Manual"),"25%",""))))))</f>
        <v>40%</v>
      </c>
      <c r="Z18" s="46" t="s">
        <v>66</v>
      </c>
      <c r="AA18" s="46" t="s">
        <v>67</v>
      </c>
      <c r="AB18" s="46" t="s">
        <v>68</v>
      </c>
      <c r="AC18" s="18">
        <f>IFERROR(IF(V18="Probabilidad",(K18-(+K18*Y18)),IF(V18="Impacto",K18,"")),"")</f>
        <v>0.36</v>
      </c>
      <c r="AD18" s="132" t="str">
        <f>IFERROR(LOOKUP(LOOKUP(2,1/(AC18:AC24&lt;&gt;""),AC18:AC24),'[16]Opciones Tratamiento'!$I$2:$I$6,'[16]Opciones Tratamiento'!$J$2:$J$6),"")</f>
        <v>Muy Baja</v>
      </c>
      <c r="AE18" s="17">
        <f t="shared" si="5"/>
        <v>0.36</v>
      </c>
      <c r="AF18" s="132" t="str">
        <f>IFERROR(LOOKUP(LOOKUP(2,1/(AG18:AG24&lt;&gt;""),AG18:AG24),'[16]Opciones Tratamiento'!L2:M6),"")</f>
        <v>Moderado</v>
      </c>
      <c r="AG18" s="19">
        <f>IFERROR(IF(V18="Impacto",(O18-(+O18*Y18)),IF(V18="Probabilidad",O18,"")),"")</f>
        <v>0.6</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111" t="s">
        <v>69</v>
      </c>
      <c r="AJ18" s="20"/>
      <c r="AK18" s="48">
        <v>1</v>
      </c>
      <c r="AL18" s="50" t="s">
        <v>455</v>
      </c>
      <c r="AM18" s="48" t="s">
        <v>456</v>
      </c>
      <c r="AN18" s="20"/>
      <c r="AO18" s="114" t="s">
        <v>81</v>
      </c>
      <c r="AP18" s="158" t="s">
        <v>457</v>
      </c>
      <c r="AQ18" s="158"/>
      <c r="AR18" s="159"/>
      <c r="AS18" s="14"/>
      <c r="AT18" s="14"/>
      <c r="AU18" s="14"/>
      <c r="AV18" s="14"/>
      <c r="AW18" s="14"/>
      <c r="AX18" s="14"/>
      <c r="AY18" s="14"/>
      <c r="AZ18" s="14"/>
      <c r="BA18" s="14"/>
      <c r="BB18" s="14"/>
      <c r="BC18" s="14"/>
      <c r="BD18" s="14"/>
      <c r="BE18" s="14"/>
      <c r="BF18" s="14"/>
      <c r="BG18" s="14"/>
      <c r="BH18" s="14"/>
      <c r="BI18" s="14"/>
      <c r="BJ18" s="14"/>
    </row>
    <row r="19" spans="1:62" s="15" customFormat="1" ht="237.75" customHeight="1" x14ac:dyDescent="0.25">
      <c r="A19" s="144"/>
      <c r="B19" s="173"/>
      <c r="C19" s="147"/>
      <c r="D19" s="138"/>
      <c r="E19" s="138"/>
      <c r="F19" s="138"/>
      <c r="G19" s="150"/>
      <c r="H19" s="138"/>
      <c r="I19" s="114"/>
      <c r="J19" s="123"/>
      <c r="K19" s="126"/>
      <c r="L19" s="141"/>
      <c r="M19" s="141"/>
      <c r="N19" s="123"/>
      <c r="O19" s="126"/>
      <c r="P19" s="129"/>
      <c r="Q19" s="48">
        <v>2</v>
      </c>
      <c r="R19" s="50" t="s">
        <v>564</v>
      </c>
      <c r="S19" s="50" t="s">
        <v>565</v>
      </c>
      <c r="T19" s="50" t="s">
        <v>566</v>
      </c>
      <c r="U19" s="52" t="str">
        <f>+CONCATENATE(R19," ",S19," ",T19)</f>
        <v>El Oficial B3 (BRIAV32), Oficial S3 (BAAAS), verifica semestralmente, la ejecución del plan de depuración de los almacenes aeronáuticos, de acuerdo al Manual de Bienes y Servicios del MDN,  verifica semestralmente, la ejecución del plan de depuración de los almacenes aeronáuticos, de acuerdo al Manual de Bienes y Servicios del MDN,  El Oficial B3 (BRIAV32), Oficial S3 (BAAAS), verifica semestralmente, la ejecución del plan de depuración de los almacenes aeronáuticos, de acuerdo al Manual de Bienes y Servicios del MDN, con el propósito de depurar los inventarios. En caso de que no se ejecute la depuración de los almacenes aeronáuticos, se reprogramara lo más pronto posible y se analizara las posibles deficiencias operativas o estructurales en los procesos de depuración. Dejando como evidencia de la verificación un informe.</v>
      </c>
      <c r="V19" s="16" t="str">
        <f t="shared" si="1"/>
        <v>Probabilidad</v>
      </c>
      <c r="W19" s="46" t="s">
        <v>70</v>
      </c>
      <c r="X19" s="46" t="s">
        <v>65</v>
      </c>
      <c r="Y19" s="17" t="str">
        <f t="shared" ref="Y19" si="7">IF(AND(W19="Preventivo",X19="Automático"),"50%",IF(AND(W19="Preventivo",X19="Manual"),"40%",IF(AND(W19="Detectivo",X19="Automático"),"40%",IF(AND(W19="Detectivo",X19="Manual"),"30%",IF(AND(W19="Correctivo",X19="Automático"),"35%",IF(AND(W19="Correctivo",X19="Manual"),"25%",""))))))</f>
        <v>30%</v>
      </c>
      <c r="Z19" s="46" t="s">
        <v>66</v>
      </c>
      <c r="AA19" s="46" t="s">
        <v>67</v>
      </c>
      <c r="AB19" s="46" t="s">
        <v>68</v>
      </c>
      <c r="AC19" s="18">
        <f>IFERROR(IF(AND(V18="Probabilidad",V19="Probabilidad"),(AE18-(+AE18*Y19)),IF(V19="Probabilidad",(K18-(+K18*Y19)),IF(V19="Impacto",AE18,""))),"")</f>
        <v>0.252</v>
      </c>
      <c r="AD19" s="132"/>
      <c r="AE19" s="17">
        <f t="shared" si="5"/>
        <v>0.252</v>
      </c>
      <c r="AF19" s="132"/>
      <c r="AG19" s="19">
        <f>IFERROR(IF(AND(V18="Impacto",V19="Impacto"),(AG18-(+AG18*Y19)),IF(V19="Impacto",(O18-(+O18*Y19)),IF(V19="Probabilidad",AG18,""))),"")</f>
        <v>0.6</v>
      </c>
      <c r="AH19" s="135"/>
      <c r="AI19" s="111"/>
      <c r="AJ19" s="20"/>
      <c r="AK19" s="48"/>
      <c r="AL19" s="50"/>
      <c r="AM19" s="48"/>
      <c r="AN19" s="20"/>
      <c r="AO19" s="114"/>
      <c r="AP19" s="158"/>
      <c r="AQ19" s="158"/>
      <c r="AR19" s="159"/>
      <c r="AS19" s="14"/>
      <c r="AT19" s="14"/>
      <c r="AU19" s="14"/>
      <c r="AV19" s="14"/>
      <c r="AW19" s="14"/>
      <c r="AX19" s="14"/>
      <c r="AY19" s="14"/>
      <c r="AZ19" s="14"/>
      <c r="BA19" s="14"/>
      <c r="BB19" s="14"/>
      <c r="BC19" s="14"/>
      <c r="BD19" s="14"/>
      <c r="BE19" s="14"/>
      <c r="BF19" s="14"/>
      <c r="BG19" s="14"/>
      <c r="BH19" s="14"/>
      <c r="BI19" s="14"/>
      <c r="BJ19" s="14"/>
    </row>
    <row r="20" spans="1:62" s="15" customFormat="1" ht="202.5" customHeight="1" x14ac:dyDescent="0.25">
      <c r="A20" s="144"/>
      <c r="B20" s="173"/>
      <c r="C20" s="147"/>
      <c r="D20" s="138"/>
      <c r="E20" s="138"/>
      <c r="F20" s="138"/>
      <c r="G20" s="150"/>
      <c r="H20" s="138"/>
      <c r="I20" s="114"/>
      <c r="J20" s="123"/>
      <c r="K20" s="126"/>
      <c r="L20" s="141"/>
      <c r="M20" s="141"/>
      <c r="N20" s="123"/>
      <c r="O20" s="126"/>
      <c r="P20" s="129"/>
      <c r="Q20" s="48">
        <v>3</v>
      </c>
      <c r="R20" s="50" t="s">
        <v>458</v>
      </c>
      <c r="S20" s="50" t="s">
        <v>459</v>
      </c>
      <c r="T20" s="50" t="s">
        <v>567</v>
      </c>
      <c r="U20" s="52" t="str">
        <f t="shared" ref="U20:U24" si="8">+CONCATENATE(R20," ",S20," ",T20)</f>
        <v>El Oficial de Operaciones Logísticas de Aviación (DOLAV), Oficial B3 (BRIAV32), Oficial S3 (BAAAS),  verifica mensualmente, el índice de rotación de las listas D de los almacenes aeronáuticos, de acuerdo al Manual de Bienes y Servicios del MDN,  con el fin de realizar una revisión de los inventarios, identificar posibles discrepancias y asegurar la correcta clasificación, conservación y disposición de los bienes.  En caso de que no se realice el índice de rotación de listas D, deberá elaborar un informe detallado que explique las razones por las cuales no se realizó e identificando posibles discrepancias en el bienes almacenados. Dejando como evidencia de la verificación un informe.</v>
      </c>
      <c r="V20" s="16" t="str">
        <f t="shared" si="1"/>
        <v>Probabilidad</v>
      </c>
      <c r="W20" s="46" t="s">
        <v>70</v>
      </c>
      <c r="X20" s="46" t="s">
        <v>65</v>
      </c>
      <c r="Y20" s="17" t="str">
        <f>IF(AND(W20="Preventivo",X20="Automático"),"50%",IF(AND(W20="Preventivo",X20="Manual"),"40%",IF(AND(W20="Detectivo",X20="Automático"),"40%",IF(AND(W20="Detectivo",X20="Manual"),"30%",IF(AND(W20="Correctivo",X20="Automático"),"35%",IF(AND(W20="Correctivo",X20="Manual"),"25%",""))))))</f>
        <v>30%</v>
      </c>
      <c r="Z20" s="46" t="s">
        <v>66</v>
      </c>
      <c r="AA20" s="46" t="s">
        <v>67</v>
      </c>
      <c r="AB20" s="46" t="s">
        <v>68</v>
      </c>
      <c r="AC20" s="18">
        <f t="shared" ref="AC20:AC24" si="9">IFERROR(IF(AND(V19="Probabilidad",V20="Probabilidad"),(AE19-(+AE19*Y20)),IF(V20="Probabilidad",(K19-(+K19*Y20)),IF(V20="Impacto",AE19,""))),"")</f>
        <v>0.1764</v>
      </c>
      <c r="AD20" s="132"/>
      <c r="AE20" s="17">
        <f t="shared" si="5"/>
        <v>0.1764</v>
      </c>
      <c r="AF20" s="132"/>
      <c r="AG20" s="19">
        <f>IFERROR(IF(AND(V18="Impacto",V19="Impacto",V20="Impacto"),(AG19-(+AG19*Y20)),IF(V20="Impacto",(O18-(+O18*Y20)),IF(V20="Probabilidad",AG19,""))),"")</f>
        <v>0.6</v>
      </c>
      <c r="AH20" s="135"/>
      <c r="AI20" s="111"/>
      <c r="AJ20" s="20"/>
      <c r="AK20" s="48"/>
      <c r="AL20" s="50"/>
      <c r="AM20" s="48"/>
      <c r="AN20" s="20"/>
      <c r="AO20" s="114"/>
      <c r="AP20" s="158"/>
      <c r="AQ20" s="158"/>
      <c r="AR20" s="159"/>
      <c r="AS20" s="14"/>
      <c r="AT20" s="14"/>
      <c r="AU20" s="14"/>
      <c r="AV20" s="14"/>
      <c r="AW20" s="14"/>
      <c r="AX20" s="14"/>
      <c r="AY20" s="14"/>
      <c r="AZ20" s="14"/>
      <c r="BA20" s="14"/>
      <c r="BB20" s="14"/>
      <c r="BC20" s="14"/>
      <c r="BD20" s="14"/>
      <c r="BE20" s="14"/>
      <c r="BF20" s="14"/>
      <c r="BG20" s="14"/>
      <c r="BH20" s="14"/>
      <c r="BI20" s="14"/>
      <c r="BJ20" s="14"/>
    </row>
    <row r="21" spans="1:62" s="15" customFormat="1" ht="226.5" customHeight="1" x14ac:dyDescent="0.25">
      <c r="A21" s="144"/>
      <c r="B21" s="173"/>
      <c r="C21" s="147"/>
      <c r="D21" s="138"/>
      <c r="E21" s="138"/>
      <c r="F21" s="138"/>
      <c r="G21" s="150"/>
      <c r="H21" s="138"/>
      <c r="I21" s="114"/>
      <c r="J21" s="123"/>
      <c r="K21" s="126"/>
      <c r="L21" s="141"/>
      <c r="M21" s="141"/>
      <c r="N21" s="123"/>
      <c r="O21" s="126"/>
      <c r="P21" s="129"/>
      <c r="Q21" s="48">
        <v>4</v>
      </c>
      <c r="R21" s="50" t="s">
        <v>460</v>
      </c>
      <c r="S21" s="50" t="s">
        <v>461</v>
      </c>
      <c r="T21" s="50" t="s">
        <v>462</v>
      </c>
      <c r="U21" s="52" t="str">
        <f t="shared" si="8"/>
        <v>El Oficial B3 (BRIAV32), Oficial S3 (BAAAS),  verifica mensualmente,  la fecha de caducidad de los bienes almacenados en los almacenes aeronáuticos, de acuerdo al Manual de Bienes y Servicios del MDN,  con objetivo asegurar la actualización y precisión de los inventarios, identificar productos próximos a caducar para su correcta gestión y depuración, y evitar la acumulación de material obsoleto o inadecuado. En caso que no se verifique la fecha de caducidad del bienes almacenados se deberá elaborar un informe que explique las razones del incumplimiento y se reprogramara la verificación a la mayor brevedad posible. Dejando como evidencia de la verificación un informe.</v>
      </c>
      <c r="V21" s="16" t="str">
        <f t="shared" si="1"/>
        <v>Probabilidad</v>
      </c>
      <c r="W21" s="46" t="s">
        <v>70</v>
      </c>
      <c r="X21" s="46" t="s">
        <v>65</v>
      </c>
      <c r="Y21" s="17" t="str">
        <f t="shared" ref="Y21" si="10">IF(AND(W21="Preventivo",X21="Automático"),"50%",IF(AND(W21="Preventivo",X21="Manual"),"40%",IF(AND(W21="Detectivo",X21="Automático"),"40%",IF(AND(W21="Detectivo",X21="Manual"),"30%",IF(AND(W21="Correctivo",X21="Automático"),"35%",IF(AND(W21="Correctivo",X21="Manual"),"25%",""))))))</f>
        <v>30%</v>
      </c>
      <c r="Z21" s="46" t="s">
        <v>66</v>
      </c>
      <c r="AA21" s="46" t="s">
        <v>463</v>
      </c>
      <c r="AB21" s="46" t="s">
        <v>68</v>
      </c>
      <c r="AC21" s="18">
        <f t="shared" si="9"/>
        <v>0.12348000000000001</v>
      </c>
      <c r="AD21" s="132"/>
      <c r="AE21" s="17">
        <f t="shared" si="5"/>
        <v>0.12348000000000001</v>
      </c>
      <c r="AF21" s="132"/>
      <c r="AG21" s="19">
        <f>IFERROR(IF(AND(V18="Impacto",V19="Impacto",V20="Impacto",V21="Impacto"),(AG20-(+AG20*Y21)),IF(V21="Impacto",(O18-(+O18*Y21)),IF(V21="Probabilidad",AG20,""))),"")</f>
        <v>0.6</v>
      </c>
      <c r="AH21" s="135"/>
      <c r="AI21" s="111"/>
      <c r="AJ21" s="20"/>
      <c r="AK21" s="48"/>
      <c r="AL21" s="50"/>
      <c r="AM21" s="48"/>
      <c r="AN21" s="20"/>
      <c r="AO21" s="114"/>
      <c r="AP21" s="158"/>
      <c r="AQ21" s="158"/>
      <c r="AR21" s="159"/>
      <c r="AS21" s="14"/>
      <c r="AT21" s="14"/>
      <c r="AU21" s="14"/>
      <c r="AV21" s="14"/>
      <c r="AW21" s="14"/>
      <c r="AX21" s="14"/>
      <c r="AY21" s="14"/>
      <c r="AZ21" s="14"/>
      <c r="BA21" s="14"/>
      <c r="BB21" s="14"/>
      <c r="BC21" s="14"/>
      <c r="BD21" s="14"/>
      <c r="BE21" s="14"/>
      <c r="BF21" s="14"/>
      <c r="BG21" s="14"/>
      <c r="BH21" s="14"/>
      <c r="BI21" s="14"/>
      <c r="BJ21" s="14"/>
    </row>
    <row r="22" spans="1:62" s="15" customFormat="1" ht="150"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20"/>
      <c r="AK22" s="48"/>
      <c r="AL22" s="50"/>
      <c r="AM22" s="48"/>
      <c r="AN22" s="20"/>
      <c r="AO22" s="114"/>
      <c r="AP22" s="158"/>
      <c r="AQ22" s="158"/>
      <c r="AR22" s="159"/>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20"/>
      <c r="AK23" s="48"/>
      <c r="AL23" s="50"/>
      <c r="AM23" s="48"/>
      <c r="AN23" s="20"/>
      <c r="AO23" s="114"/>
      <c r="AP23" s="158"/>
      <c r="AQ23" s="158"/>
      <c r="AR23" s="159"/>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20"/>
      <c r="AK24" s="48"/>
      <c r="AL24" s="50"/>
      <c r="AM24" s="48"/>
      <c r="AN24" s="20"/>
      <c r="AO24" s="114"/>
      <c r="AP24" s="158"/>
      <c r="AQ24" s="158"/>
      <c r="AR24" s="159"/>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IF(NOT(ISERROR(MATCH(L25,'[16]Tabla Impacto'!$B$221:$B$223,0))),'[16]Tabla Impacto'!$F$223,L25)</f>
        <v>0</v>
      </c>
      <c r="N25" s="123" t="str">
        <f>IF(OR(M25='[16]Tabla Impacto'!$C$11,M25='[16]Tabla Impacto'!$D$11),"Leve",IF(OR(M25='[16]Tabla Impacto'!$C$12,M25='[16]Tabla Impacto'!$D$12),"Menor",IF(OR(M25='[16]Tabla Impacto'!$C$13,M25='[16]Tabla Impacto'!$D$13),"Moderado",IF(OR(M25='[16]Tabla Impacto'!$C$14,M25='[16]Tabla Impacto'!$D$14),"Mayor",IF(OR(M25='[16]Tabla Impacto'!$C$15,M25='[16]Tabla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IFERROR(LOOKUP(LOOKUP(2,1/(AC25:AC31&lt;&gt;""),AC25:AC31),'[16]Opciones Tratamiento'!$I$2:$I$6,'[16]Opciones Tratamiento'!$J$2:$J$6),"")</f>
        <v/>
      </c>
      <c r="AE25" s="17" t="str">
        <f>+AC25</f>
        <v/>
      </c>
      <c r="AF25" s="132" t="str">
        <f>IFERROR(LOOKUP(LOOKUP(2,1/(AG25:AG31&lt;&gt;""),AG25:AG31),'[16]Opciones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20"/>
      <c r="AK25" s="48"/>
      <c r="AL25" s="50"/>
      <c r="AM25" s="48"/>
      <c r="AN25" s="20"/>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20"/>
      <c r="AK26" s="48"/>
      <c r="AL26" s="50"/>
      <c r="AM26" s="48"/>
      <c r="AN26" s="20"/>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20"/>
      <c r="AK27" s="48"/>
      <c r="AL27" s="50"/>
      <c r="AM27" s="48"/>
      <c r="AN27" s="20"/>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20"/>
      <c r="AK28" s="48"/>
      <c r="AL28" s="50"/>
      <c r="AM28" s="48"/>
      <c r="AN28" s="20"/>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20"/>
      <c r="AK29" s="48"/>
      <c r="AL29" s="50"/>
      <c r="AM29" s="48"/>
      <c r="AN29" s="20"/>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20"/>
      <c r="AK30" s="48"/>
      <c r="AL30" s="50"/>
      <c r="AM30" s="48"/>
      <c r="AN30" s="20"/>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20"/>
      <c r="AK31" s="48"/>
      <c r="AL31" s="50"/>
      <c r="AM31" s="48"/>
      <c r="AN31" s="20"/>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IF(NOT(ISERROR(MATCH(L32,'[16]Tabla Impacto'!$B$221:$B$223,0))),'[16]Tabla Impacto'!$F$223,L32)</f>
        <v>0</v>
      </c>
      <c r="N32" s="123" t="str">
        <f>IF(OR(M32='[16]Tabla Impacto'!$C$11,M32='[16]Tabla Impacto'!$D$11),"Leve",IF(OR(M32='[16]Tabla Impacto'!$C$12,M32='[16]Tabla Impacto'!$D$12),"Menor",IF(OR(M32='[16]Tabla Impacto'!$C$13,M32='[16]Tabla Impacto'!$D$13),"Moderado",IF(OR(M32='[16]Tabla Impacto'!$C$14,M32='[16]Tabla Impacto'!$D$14),"Mayor",IF(OR(M32='[16]Tabla Impacto'!$C$15,M32='[16]Tabla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IFERROR(LOOKUP(LOOKUP(2,1/(AC32:AC38&lt;&gt;""),AC32:AC38),'[16]Opciones Tratamiento'!$I$2:$I$6,'[16]Opciones Tratamiento'!$J$2:$J$6),"")</f>
        <v/>
      </c>
      <c r="AE32" s="17" t="str">
        <f>+AC32</f>
        <v/>
      </c>
      <c r="AF32" s="132" t="str">
        <f>IFERROR(LOOKUP(LOOKUP(2,1/(AG32:AG38&lt;&gt;""),AG32:AG38),'[16]Opciones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20"/>
      <c r="AK32" s="48"/>
      <c r="AL32" s="50"/>
      <c r="AM32" s="48"/>
      <c r="AN32" s="20"/>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20"/>
      <c r="AK33" s="48"/>
      <c r="AL33" s="50"/>
      <c r="AM33" s="48"/>
      <c r="AN33" s="20"/>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20"/>
      <c r="AK34" s="48"/>
      <c r="AL34" s="50"/>
      <c r="AM34" s="48"/>
      <c r="AN34" s="20"/>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20"/>
      <c r="AK35" s="48"/>
      <c r="AL35" s="50"/>
      <c r="AM35" s="48"/>
      <c r="AN35" s="20"/>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20"/>
      <c r="AK36" s="48"/>
      <c r="AL36" s="50"/>
      <c r="AM36" s="48"/>
      <c r="AN36" s="20"/>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20"/>
      <c r="AK37" s="48"/>
      <c r="AL37" s="50"/>
      <c r="AM37" s="48"/>
      <c r="AN37" s="20"/>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20"/>
      <c r="AK38" s="48"/>
      <c r="AL38" s="50"/>
      <c r="AM38" s="48"/>
      <c r="AN38" s="20"/>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IF(NOT(ISERROR(MATCH(L39,'[16]Tabla Impacto'!$B$221:$B$223,0))),'[16]Tabla Impacto'!$F$223,L39)</f>
        <v>0</v>
      </c>
      <c r="N39" s="123" t="str">
        <f>IF(OR(M39='[16]Tabla Impacto'!$C$11,M39='[16]Tabla Impacto'!$D$11),"Leve",IF(OR(M39='[16]Tabla Impacto'!$C$12,M39='[16]Tabla Impacto'!$D$12),"Menor",IF(OR(M39='[16]Tabla Impacto'!$C$13,M39='[16]Tabla Impacto'!$D$13),"Moderado",IF(OR(M39='[16]Tabla Impacto'!$C$14,M39='[16]Tabla Impacto'!$D$14),"Mayor",IF(OR(M39='[16]Tabla Impacto'!$C$15,M39='[16]Tabla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IFERROR(LOOKUP(LOOKUP(2,1/(AC39:AC45&lt;&gt;""),AC39:AC45),'[16]Opciones Tratamiento'!$I$2:$I$6,'[16]Opciones Tratamiento'!$J$2:$J$6),"")</f>
        <v/>
      </c>
      <c r="AE39" s="17" t="str">
        <f>+AC39</f>
        <v/>
      </c>
      <c r="AF39" s="132" t="str">
        <f>IFERROR(LOOKUP(LOOKUP(2,1/(AG39:AG45&lt;&gt;""),AG39:AG45),'[16]Opciones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20"/>
      <c r="AK39" s="48"/>
      <c r="AL39" s="50"/>
      <c r="AM39" s="48"/>
      <c r="AN39" s="20"/>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20"/>
      <c r="AK40" s="48"/>
      <c r="AL40" s="50"/>
      <c r="AM40" s="48"/>
      <c r="AN40" s="20"/>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20"/>
      <c r="AK41" s="48"/>
      <c r="AL41" s="50"/>
      <c r="AM41" s="48"/>
      <c r="AN41" s="20"/>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20"/>
      <c r="AK42" s="48"/>
      <c r="AL42" s="50"/>
      <c r="AM42" s="48"/>
      <c r="AN42" s="20"/>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20"/>
      <c r="AK43" s="48"/>
      <c r="AL43" s="50"/>
      <c r="AM43" s="48"/>
      <c r="AN43" s="20"/>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20"/>
      <c r="AK44" s="48"/>
      <c r="AL44" s="50"/>
      <c r="AM44" s="48"/>
      <c r="AN44" s="20"/>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20"/>
      <c r="AK45" s="48"/>
      <c r="AL45" s="50"/>
      <c r="AM45" s="48"/>
      <c r="AN45" s="20"/>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IF(NOT(ISERROR(MATCH(L46,'[16]Tabla Impacto'!$B$221:$B$223,0))),'[16]Tabla Impacto'!$F$223,L46)</f>
        <v>0</v>
      </c>
      <c r="N46" s="123" t="str">
        <f>IF(OR(M46='[16]Tabla Impacto'!$C$11,M46='[16]Tabla Impacto'!$D$11),"Leve",IF(OR(M46='[16]Tabla Impacto'!$C$12,M46='[16]Tabla Impacto'!$D$12),"Menor",IF(OR(M46='[16]Tabla Impacto'!$C$13,M46='[16]Tabla Impacto'!$D$13),"Moderado",IF(OR(M46='[16]Tabla Impacto'!$C$14,M46='[16]Tabla Impacto'!$D$14),"Mayor",IF(OR(M46='[16]Tabla Impacto'!$C$15,M46='[16]Tabla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IFERROR(LOOKUP(LOOKUP(2,1/(AC46:AC52&lt;&gt;""),AC46:AC52),'[16]Opciones Tratamiento'!$I$2:$I$6,'[16]Opciones Tratamiento'!$J$2:$J$6),"")</f>
        <v/>
      </c>
      <c r="AE46" s="17" t="str">
        <f>+AC46</f>
        <v/>
      </c>
      <c r="AF46" s="132" t="str">
        <f>IFERROR(LOOKUP(LOOKUP(2,1/(AG46:AG52&lt;&gt;""),AG46:AG52),'[16]Opciones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20"/>
      <c r="AK46" s="48"/>
      <c r="AL46" s="50"/>
      <c r="AM46" s="48"/>
      <c r="AN46" s="20"/>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20"/>
      <c r="AK47" s="48"/>
      <c r="AL47" s="50"/>
      <c r="AM47" s="48"/>
      <c r="AN47" s="20"/>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20"/>
      <c r="AK48" s="48"/>
      <c r="AL48" s="50"/>
      <c r="AM48" s="48"/>
      <c r="AN48" s="20"/>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20"/>
      <c r="AK49" s="48"/>
      <c r="AL49" s="50"/>
      <c r="AM49" s="48"/>
      <c r="AN49" s="20"/>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20"/>
      <c r="AK50" s="48"/>
      <c r="AL50" s="50"/>
      <c r="AM50" s="48"/>
      <c r="AN50" s="20"/>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20"/>
      <c r="AK51" s="48"/>
      <c r="AL51" s="50"/>
      <c r="AM51" s="48"/>
      <c r="AN51" s="20"/>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20"/>
      <c r="AK52" s="48"/>
      <c r="AL52" s="50"/>
      <c r="AM52" s="48"/>
      <c r="AN52" s="20"/>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IF(NOT(ISERROR(MATCH(L53,'[16]Tabla Impacto'!$B$221:$B$223,0))),'[16]Tabla Impacto'!$F$223,L53)</f>
        <v>0</v>
      </c>
      <c r="N53" s="123" t="str">
        <f>IF(OR(M53='[16]Tabla Impacto'!$C$11,M53='[16]Tabla Impacto'!$D$11),"Leve",IF(OR(M53='[16]Tabla Impacto'!$C$12,M53='[16]Tabla Impacto'!$D$12),"Menor",IF(OR(M53='[16]Tabla Impacto'!$C$13,M53='[16]Tabla Impacto'!$D$13),"Moderado",IF(OR(M53='[16]Tabla Impacto'!$C$14,M53='[16]Tabla Impacto'!$D$14),"Mayor",IF(OR(M53='[16]Tabla Impacto'!$C$15,M53='[16]Tabla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IFERROR(LOOKUP(LOOKUP(2,1/(AC53:AC59&lt;&gt;""),AC53:AC59),'[16]Opciones Tratamiento'!$I$2:$I$6,'[16]Opciones Tratamiento'!$J$2:$J$6),"")</f>
        <v/>
      </c>
      <c r="AE53" s="17" t="str">
        <f>+AC53</f>
        <v/>
      </c>
      <c r="AF53" s="132" t="str">
        <f>IFERROR(LOOKUP(LOOKUP(2,1/(AG53:AG59&lt;&gt;""),AG53:AG59),'[16]Opciones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20"/>
      <c r="AK53" s="48"/>
      <c r="AL53" s="50"/>
      <c r="AM53" s="48"/>
      <c r="AN53" s="20"/>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20"/>
      <c r="AK54" s="48"/>
      <c r="AL54" s="50"/>
      <c r="AM54" s="48"/>
      <c r="AN54" s="20"/>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20"/>
      <c r="AK55" s="48"/>
      <c r="AL55" s="50"/>
      <c r="AM55" s="48"/>
      <c r="AN55" s="20"/>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20"/>
      <c r="AK56" s="48"/>
      <c r="AL56" s="50"/>
      <c r="AM56" s="48"/>
      <c r="AN56" s="20"/>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20"/>
      <c r="AK57" s="48"/>
      <c r="AL57" s="50"/>
      <c r="AM57" s="48"/>
      <c r="AN57" s="20"/>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20"/>
      <c r="AK58" s="48"/>
      <c r="AL58" s="50"/>
      <c r="AM58" s="48"/>
      <c r="AN58" s="20"/>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20"/>
      <c r="AK59" s="48"/>
      <c r="AL59" s="50"/>
      <c r="AM59" s="48"/>
      <c r="AN59" s="20"/>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IF(NOT(ISERROR(MATCH(L60,'[16]Tabla Impacto'!$B$221:$B$223,0))),'[16]Tabla Impacto'!$F$223,L60)</f>
        <v>0</v>
      </c>
      <c r="N60" s="123" t="str">
        <f>IF(OR(M60='[16]Tabla Impacto'!$C$11,M60='[16]Tabla Impacto'!$D$11),"Leve",IF(OR(M60='[16]Tabla Impacto'!$C$12,M60='[16]Tabla Impacto'!$D$12),"Menor",IF(OR(M60='[16]Tabla Impacto'!$C$13,M60='[16]Tabla Impacto'!$D$13),"Moderado",IF(OR(M60='[16]Tabla Impacto'!$C$14,M60='[16]Tabla Impacto'!$D$14),"Mayor",IF(OR(M60='[16]Tabla Impacto'!$C$15,M60='[16]Tabla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IFERROR(LOOKUP(LOOKUP(2,1/(AC60:AC66&lt;&gt;""),AC60:AC66),'[16]Opciones Tratamiento'!$I$2:$I$6,'[16]Opciones Tratamiento'!$J$2:$J$6),"")</f>
        <v/>
      </c>
      <c r="AE60" s="17" t="str">
        <f>+AC60</f>
        <v/>
      </c>
      <c r="AF60" s="132" t="str">
        <f>IFERROR(LOOKUP(LOOKUP(2,1/(AG60:AG66&lt;&gt;""),AG60:AG66),'[16]Opciones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20"/>
      <c r="AK60" s="48"/>
      <c r="AL60" s="50"/>
      <c r="AM60" s="48"/>
      <c r="AN60" s="20"/>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20"/>
      <c r="AK61" s="48"/>
      <c r="AL61" s="50"/>
      <c r="AM61" s="48"/>
      <c r="AN61" s="20"/>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20"/>
      <c r="AK62" s="48"/>
      <c r="AL62" s="50"/>
      <c r="AM62" s="48"/>
      <c r="AN62" s="20"/>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20"/>
      <c r="AK63" s="48"/>
      <c r="AL63" s="50"/>
      <c r="AM63" s="48"/>
      <c r="AN63" s="20"/>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20"/>
      <c r="AK64" s="48"/>
      <c r="AL64" s="50"/>
      <c r="AM64" s="48"/>
      <c r="AN64" s="20"/>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20"/>
      <c r="AK65" s="48"/>
      <c r="AL65" s="50"/>
      <c r="AM65" s="48"/>
      <c r="AN65" s="20"/>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24"/>
      <c r="AK66" s="49"/>
      <c r="AL66" s="51"/>
      <c r="AM66" s="49"/>
      <c r="AN66" s="24"/>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IF(NOT(ISERROR(MATCH(L67,'[16]Tabla Impacto'!$B$221:$B$223,0))),'[16]Tabla Impacto'!$F$223,L67)</f>
        <v>0</v>
      </c>
      <c r="N67" s="123" t="str">
        <f>IF(OR(M67='[16]Tabla Impacto'!$C$11,M67='[16]Tabla Impacto'!$D$11),"Leve",IF(OR(M67='[16]Tabla Impacto'!$C$12,M67='[16]Tabla Impacto'!$D$12),"Menor",IF(OR(M67='[16]Tabla Impacto'!$C$13,M67='[16]Tabla Impacto'!$D$13),"Moderado",IF(OR(M67='[16]Tabla Impacto'!$C$14,M67='[16]Tabla Impacto'!$D$14),"Mayor",IF(OR(M67='[16]Tabla Impacto'!$C$15,M67='[16]Tabla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IFERROR(LOOKUP(LOOKUP(2,1/(AC67:AC73&lt;&gt;""),AC67:AC73),'[16]Opciones Tratamiento'!$I$2:$I$6,'[16]Opciones Tratamiento'!$J$2:$J$6),"")</f>
        <v/>
      </c>
      <c r="AE67" s="17" t="str">
        <f>+AC67</f>
        <v/>
      </c>
      <c r="AF67" s="132" t="str">
        <f>IFERROR(LOOKUP(LOOKUP(2,1/(AG67:AG73&lt;&gt;""),AG67:AG73),'[16]Opciones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20"/>
      <c r="AK67" s="48"/>
      <c r="AL67" s="50"/>
      <c r="AM67" s="48"/>
      <c r="AN67" s="20"/>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20"/>
      <c r="AK68" s="48"/>
      <c r="AL68" s="50"/>
      <c r="AM68" s="48"/>
      <c r="AN68" s="20"/>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20"/>
      <c r="AK69" s="48"/>
      <c r="AL69" s="50"/>
      <c r="AM69" s="48"/>
      <c r="AN69" s="20"/>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20"/>
      <c r="AK70" s="48"/>
      <c r="AL70" s="50"/>
      <c r="AM70" s="48"/>
      <c r="AN70" s="20"/>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20"/>
      <c r="AK71" s="48"/>
      <c r="AL71" s="50"/>
      <c r="AM71" s="48"/>
      <c r="AN71" s="20"/>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20"/>
      <c r="AK72" s="48"/>
      <c r="AL72" s="50"/>
      <c r="AM72" s="48"/>
      <c r="AN72" s="20"/>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24"/>
      <c r="AK73" s="49"/>
      <c r="AL73" s="51"/>
      <c r="AM73" s="49"/>
      <c r="AN73" s="24"/>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IF(NOT(ISERROR(MATCH(L74,'[16]Tabla Impacto'!$B$221:$B$223,0))),'[16]Tabla Impacto'!$F$223,L74)</f>
        <v>0</v>
      </c>
      <c r="N74" s="123" t="str">
        <f>IF(OR(M74='[16]Tabla Impacto'!$C$11,M74='[16]Tabla Impacto'!$D$11),"Leve",IF(OR(M74='[16]Tabla Impacto'!$C$12,M74='[16]Tabla Impacto'!$D$12),"Menor",IF(OR(M74='[16]Tabla Impacto'!$C$13,M74='[16]Tabla Impacto'!$D$13),"Moderado",IF(OR(M74='[16]Tabla Impacto'!$C$14,M74='[16]Tabla Impacto'!$D$14),"Mayor",IF(OR(M74='[16]Tabla Impacto'!$C$15,M74='[16]Tabla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IFERROR(LOOKUP(LOOKUP(2,1/(AC74:AC80&lt;&gt;""),AC74:AC80),'[16]Opciones Tratamiento'!$I$2:$I$6,'[16]Opciones Tratamiento'!$J$2:$J$6),"")</f>
        <v/>
      </c>
      <c r="AE74" s="17" t="str">
        <f>+AC74</f>
        <v/>
      </c>
      <c r="AF74" s="132" t="str">
        <f>IFERROR(LOOKUP(LOOKUP(2,1/(AG74:AG80&lt;&gt;""),AG74:AG80),'[16]Opciones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20"/>
      <c r="AK74" s="48"/>
      <c r="AL74" s="50"/>
      <c r="AM74" s="48"/>
      <c r="AN74" s="20"/>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20"/>
      <c r="AK75" s="48"/>
      <c r="AL75" s="50"/>
      <c r="AM75" s="48"/>
      <c r="AN75" s="20"/>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20"/>
      <c r="AK76" s="48"/>
      <c r="AL76" s="50"/>
      <c r="AM76" s="48"/>
      <c r="AN76" s="20"/>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20"/>
      <c r="AK77" s="48"/>
      <c r="AL77" s="50"/>
      <c r="AM77" s="48"/>
      <c r="AN77" s="20"/>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20"/>
      <c r="AK78" s="48"/>
      <c r="AL78" s="50"/>
      <c r="AM78" s="48"/>
      <c r="AN78" s="20"/>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20"/>
      <c r="AK79" s="48"/>
      <c r="AL79" s="50"/>
      <c r="AM79" s="48"/>
      <c r="AN79" s="20"/>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24"/>
      <c r="AK80" s="49"/>
      <c r="AL80" s="51"/>
      <c r="AM80" s="49"/>
      <c r="AN80" s="24"/>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3"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EMq9/8R5O6Y8oT7qYWCH+ihZrGU4CkkLi8Fs+Uaedh8AW6cz1UEqoacSLjI7g+rWPMRe5+nvXZyJ4HiokG5jbg==" saltValue="AM7VjDiOJ4RcqzZIr8NHHg=="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579" priority="281" operator="equal">
      <formula>"Muy Alta"</formula>
    </cfRule>
    <cfRule type="cellIs" dxfId="578" priority="282" operator="equal">
      <formula>"Alta"</formula>
    </cfRule>
    <cfRule type="cellIs" dxfId="577" priority="283" operator="equal">
      <formula>"Media"</formula>
    </cfRule>
    <cfRule type="cellIs" dxfId="576" priority="284" operator="equal">
      <formula>"Baja"</formula>
    </cfRule>
    <cfRule type="cellIs" dxfId="575" priority="285" operator="equal">
      <formula>"Muy Baja"</formula>
    </cfRule>
  </conditionalFormatting>
  <conditionalFormatting sqref="J18">
    <cfRule type="cellIs" dxfId="574" priority="252" operator="equal">
      <formula>"Muy Alta"</formula>
    </cfRule>
    <cfRule type="cellIs" dxfId="573" priority="253" operator="equal">
      <formula>"Alta"</formula>
    </cfRule>
    <cfRule type="cellIs" dxfId="572" priority="254" operator="equal">
      <formula>"Media"</formula>
    </cfRule>
    <cfRule type="cellIs" dxfId="571" priority="255" operator="equal">
      <formula>"Baja"</formula>
    </cfRule>
    <cfRule type="cellIs" dxfId="570" priority="256" operator="equal">
      <formula>"Muy Baja"</formula>
    </cfRule>
  </conditionalFormatting>
  <conditionalFormatting sqref="J25">
    <cfRule type="cellIs" dxfId="569" priority="223" operator="equal">
      <formula>"Muy Alta"</formula>
    </cfRule>
    <cfRule type="cellIs" dxfId="568" priority="224" operator="equal">
      <formula>"Alta"</formula>
    </cfRule>
    <cfRule type="cellIs" dxfId="567" priority="225" operator="equal">
      <formula>"Media"</formula>
    </cfRule>
    <cfRule type="cellIs" dxfId="566" priority="226" operator="equal">
      <formula>"Baja"</formula>
    </cfRule>
    <cfRule type="cellIs" dxfId="565" priority="227" operator="equal">
      <formula>"Muy Baja"</formula>
    </cfRule>
  </conditionalFormatting>
  <conditionalFormatting sqref="J32">
    <cfRule type="cellIs" dxfId="564" priority="194" operator="equal">
      <formula>"Muy Alta"</formula>
    </cfRule>
    <cfRule type="cellIs" dxfId="563" priority="195" operator="equal">
      <formula>"Alta"</formula>
    </cfRule>
    <cfRule type="cellIs" dxfId="562" priority="196" operator="equal">
      <formula>"Media"</formula>
    </cfRule>
    <cfRule type="cellIs" dxfId="561" priority="197" operator="equal">
      <formula>"Baja"</formula>
    </cfRule>
    <cfRule type="cellIs" dxfId="560" priority="198" operator="equal">
      <formula>"Muy Baja"</formula>
    </cfRule>
  </conditionalFormatting>
  <conditionalFormatting sqref="J39">
    <cfRule type="cellIs" dxfId="559" priority="165" operator="equal">
      <formula>"Muy Alta"</formula>
    </cfRule>
    <cfRule type="cellIs" dxfId="558" priority="166" operator="equal">
      <formula>"Alta"</formula>
    </cfRule>
    <cfRule type="cellIs" dxfId="557" priority="167" operator="equal">
      <formula>"Media"</formula>
    </cfRule>
    <cfRule type="cellIs" dxfId="556" priority="168" operator="equal">
      <formula>"Baja"</formula>
    </cfRule>
    <cfRule type="cellIs" dxfId="555" priority="169" operator="equal">
      <formula>"Muy Baja"</formula>
    </cfRule>
  </conditionalFormatting>
  <conditionalFormatting sqref="J46">
    <cfRule type="cellIs" dxfId="554" priority="136" operator="equal">
      <formula>"Muy Alta"</formula>
    </cfRule>
    <cfRule type="cellIs" dxfId="553" priority="137" operator="equal">
      <formula>"Alta"</formula>
    </cfRule>
    <cfRule type="cellIs" dxfId="552" priority="138" operator="equal">
      <formula>"Media"</formula>
    </cfRule>
    <cfRule type="cellIs" dxfId="551" priority="139" operator="equal">
      <formula>"Baja"</formula>
    </cfRule>
    <cfRule type="cellIs" dxfId="550" priority="140" operator="equal">
      <formula>"Muy Baja"</formula>
    </cfRule>
  </conditionalFormatting>
  <conditionalFormatting sqref="J53">
    <cfRule type="cellIs" dxfId="549" priority="107" operator="equal">
      <formula>"Muy Alta"</formula>
    </cfRule>
    <cfRule type="cellIs" dxfId="548" priority="108" operator="equal">
      <formula>"Alta"</formula>
    </cfRule>
    <cfRule type="cellIs" dxfId="547" priority="109" operator="equal">
      <formula>"Media"</formula>
    </cfRule>
    <cfRule type="cellIs" dxfId="546" priority="110" operator="equal">
      <formula>"Baja"</formula>
    </cfRule>
    <cfRule type="cellIs" dxfId="545" priority="111" operator="equal">
      <formula>"Muy Baja"</formula>
    </cfRule>
  </conditionalFormatting>
  <conditionalFormatting sqref="J60">
    <cfRule type="cellIs" dxfId="544" priority="78" operator="equal">
      <formula>"Muy Alta"</formula>
    </cfRule>
    <cfRule type="cellIs" dxfId="543" priority="79" operator="equal">
      <formula>"Alta"</formula>
    </cfRule>
    <cfRule type="cellIs" dxfId="542" priority="80" operator="equal">
      <formula>"Media"</formula>
    </cfRule>
    <cfRule type="cellIs" dxfId="541" priority="81" operator="equal">
      <formula>"Baja"</formula>
    </cfRule>
    <cfRule type="cellIs" dxfId="540" priority="82" operator="equal">
      <formula>"Muy Baja"</formula>
    </cfRule>
  </conditionalFormatting>
  <conditionalFormatting sqref="M11">
    <cfRule type="containsText" dxfId="539" priority="262" operator="containsText" text="❌">
      <formula>NOT(ISERROR(SEARCH("❌",M11)))</formula>
    </cfRule>
  </conditionalFormatting>
  <conditionalFormatting sqref="M18">
    <cfRule type="containsText" dxfId="538" priority="233" operator="containsText" text="❌">
      <formula>NOT(ISERROR(SEARCH("❌",M18)))</formula>
    </cfRule>
  </conditionalFormatting>
  <conditionalFormatting sqref="M25">
    <cfRule type="containsText" dxfId="537" priority="204" operator="containsText" text="❌">
      <formula>NOT(ISERROR(SEARCH("❌",M25)))</formula>
    </cfRule>
  </conditionalFormatting>
  <conditionalFormatting sqref="M32">
    <cfRule type="containsText" dxfId="536" priority="175" operator="containsText" text="❌">
      <formula>NOT(ISERROR(SEARCH("❌",M32)))</formula>
    </cfRule>
  </conditionalFormatting>
  <conditionalFormatting sqref="M39">
    <cfRule type="containsText" dxfId="535" priority="146" operator="containsText" text="❌">
      <formula>NOT(ISERROR(SEARCH("❌",M39)))</formula>
    </cfRule>
  </conditionalFormatting>
  <conditionalFormatting sqref="M46">
    <cfRule type="containsText" dxfId="534" priority="117" operator="containsText" text="❌">
      <formula>NOT(ISERROR(SEARCH("❌",M46)))</formula>
    </cfRule>
  </conditionalFormatting>
  <conditionalFormatting sqref="M53">
    <cfRule type="containsText" dxfId="533" priority="88" operator="containsText" text="❌">
      <formula>NOT(ISERROR(SEARCH("❌",M53)))</formula>
    </cfRule>
  </conditionalFormatting>
  <conditionalFormatting sqref="M60">
    <cfRule type="containsText" dxfId="532" priority="59" operator="containsText" text="❌">
      <formula>NOT(ISERROR(SEARCH("❌",M60)))</formula>
    </cfRule>
  </conditionalFormatting>
  <conditionalFormatting sqref="N11">
    <cfRule type="cellIs" dxfId="531" priority="286" operator="equal">
      <formula>"Catastrófico"</formula>
    </cfRule>
    <cfRule type="cellIs" dxfId="530" priority="287" operator="equal">
      <formula>"Mayor"</formula>
    </cfRule>
    <cfRule type="cellIs" dxfId="529" priority="288" operator="equal">
      <formula>"Moderado"</formula>
    </cfRule>
    <cfRule type="cellIs" dxfId="528" priority="289" operator="equal">
      <formula>"Menor"</formula>
    </cfRule>
    <cfRule type="cellIs" dxfId="527" priority="290" operator="equal">
      <formula>"Leve"</formula>
    </cfRule>
  </conditionalFormatting>
  <conditionalFormatting sqref="N18">
    <cfRule type="cellIs" dxfId="526" priority="257" operator="equal">
      <formula>"Catastrófico"</formula>
    </cfRule>
    <cfRule type="cellIs" dxfId="525" priority="258" operator="equal">
      <formula>"Mayor"</formula>
    </cfRule>
    <cfRule type="cellIs" dxfId="524" priority="259" operator="equal">
      <formula>"Moderado"</formula>
    </cfRule>
    <cfRule type="cellIs" dxfId="523" priority="260" operator="equal">
      <formula>"Menor"</formula>
    </cfRule>
    <cfRule type="cellIs" dxfId="522" priority="261" operator="equal">
      <formula>"Leve"</formula>
    </cfRule>
  </conditionalFormatting>
  <conditionalFormatting sqref="N25">
    <cfRule type="cellIs" dxfId="521" priority="228" operator="equal">
      <formula>"Catastrófico"</formula>
    </cfRule>
    <cfRule type="cellIs" dxfId="520" priority="229" operator="equal">
      <formula>"Mayor"</formula>
    </cfRule>
    <cfRule type="cellIs" dxfId="519" priority="230" operator="equal">
      <formula>"Moderado"</formula>
    </cfRule>
    <cfRule type="cellIs" dxfId="518" priority="231" operator="equal">
      <formula>"Menor"</formula>
    </cfRule>
    <cfRule type="cellIs" dxfId="517" priority="232" operator="equal">
      <formula>"Leve"</formula>
    </cfRule>
  </conditionalFormatting>
  <conditionalFormatting sqref="N32">
    <cfRule type="cellIs" dxfId="516" priority="199" operator="equal">
      <formula>"Catastrófico"</formula>
    </cfRule>
    <cfRule type="cellIs" dxfId="515" priority="200" operator="equal">
      <formula>"Mayor"</formula>
    </cfRule>
    <cfRule type="cellIs" dxfId="514" priority="201" operator="equal">
      <formula>"Moderado"</formula>
    </cfRule>
    <cfRule type="cellIs" dxfId="513" priority="202" operator="equal">
      <formula>"Menor"</formula>
    </cfRule>
    <cfRule type="cellIs" dxfId="512" priority="203" operator="equal">
      <formula>"Leve"</formula>
    </cfRule>
  </conditionalFormatting>
  <conditionalFormatting sqref="N39">
    <cfRule type="cellIs" dxfId="511" priority="170" operator="equal">
      <formula>"Catastrófico"</formula>
    </cfRule>
    <cfRule type="cellIs" dxfId="510" priority="171" operator="equal">
      <formula>"Mayor"</formula>
    </cfRule>
    <cfRule type="cellIs" dxfId="509" priority="172" operator="equal">
      <formula>"Moderado"</formula>
    </cfRule>
    <cfRule type="cellIs" dxfId="508" priority="173" operator="equal">
      <formula>"Menor"</formula>
    </cfRule>
    <cfRule type="cellIs" dxfId="507" priority="174" operator="equal">
      <formula>"Leve"</formula>
    </cfRule>
  </conditionalFormatting>
  <conditionalFormatting sqref="N46">
    <cfRule type="cellIs" dxfId="506" priority="141" operator="equal">
      <formula>"Catastrófico"</formula>
    </cfRule>
    <cfRule type="cellIs" dxfId="505" priority="142" operator="equal">
      <formula>"Mayor"</formula>
    </cfRule>
    <cfRule type="cellIs" dxfId="504" priority="143" operator="equal">
      <formula>"Moderado"</formula>
    </cfRule>
    <cfRule type="cellIs" dxfId="503" priority="144" operator="equal">
      <formula>"Menor"</formula>
    </cfRule>
    <cfRule type="cellIs" dxfId="502" priority="145" operator="equal">
      <formula>"Leve"</formula>
    </cfRule>
  </conditionalFormatting>
  <conditionalFormatting sqref="N53">
    <cfRule type="cellIs" dxfId="501" priority="112" operator="equal">
      <formula>"Catastrófico"</formula>
    </cfRule>
    <cfRule type="cellIs" dxfId="500" priority="113" operator="equal">
      <formula>"Mayor"</formula>
    </cfRule>
    <cfRule type="cellIs" dxfId="499" priority="114" operator="equal">
      <formula>"Moderado"</formula>
    </cfRule>
    <cfRule type="cellIs" dxfId="498" priority="115" operator="equal">
      <formula>"Menor"</formula>
    </cfRule>
    <cfRule type="cellIs" dxfId="497" priority="116" operator="equal">
      <formula>"Leve"</formula>
    </cfRule>
  </conditionalFormatting>
  <conditionalFormatting sqref="N60">
    <cfRule type="cellIs" dxfId="496" priority="83" operator="equal">
      <formula>"Catastrófico"</formula>
    </cfRule>
    <cfRule type="cellIs" dxfId="495" priority="84" operator="equal">
      <formula>"Mayor"</formula>
    </cfRule>
    <cfRule type="cellIs" dxfId="494" priority="85" operator="equal">
      <formula>"Moderado"</formula>
    </cfRule>
    <cfRule type="cellIs" dxfId="493" priority="86" operator="equal">
      <formula>"Menor"</formula>
    </cfRule>
    <cfRule type="cellIs" dxfId="492" priority="87" operator="equal">
      <formula>"Leve"</formula>
    </cfRule>
  </conditionalFormatting>
  <conditionalFormatting sqref="P11">
    <cfRule type="cellIs" dxfId="491" priority="277" operator="equal">
      <formula>"Extremo"</formula>
    </cfRule>
    <cfRule type="cellIs" dxfId="490" priority="278" operator="equal">
      <formula>"Alto"</formula>
    </cfRule>
    <cfRule type="cellIs" dxfId="489" priority="279" operator="equal">
      <formula>"Moderado"</formula>
    </cfRule>
    <cfRule type="cellIs" dxfId="488" priority="280" operator="equal">
      <formula>"Bajo"</formula>
    </cfRule>
  </conditionalFormatting>
  <conditionalFormatting sqref="P18">
    <cfRule type="cellIs" dxfId="487" priority="248" operator="equal">
      <formula>"Extremo"</formula>
    </cfRule>
    <cfRule type="cellIs" dxfId="486" priority="249" operator="equal">
      <formula>"Alto"</formula>
    </cfRule>
    <cfRule type="cellIs" dxfId="485" priority="250" operator="equal">
      <formula>"Moderado"</formula>
    </cfRule>
    <cfRule type="cellIs" dxfId="484" priority="251" operator="equal">
      <formula>"Bajo"</formula>
    </cfRule>
  </conditionalFormatting>
  <conditionalFormatting sqref="P25">
    <cfRule type="cellIs" dxfId="483" priority="219" operator="equal">
      <formula>"Extremo"</formula>
    </cfRule>
    <cfRule type="cellIs" dxfId="482" priority="220" operator="equal">
      <formula>"Alto"</formula>
    </cfRule>
    <cfRule type="cellIs" dxfId="481" priority="221" operator="equal">
      <formula>"Moderado"</formula>
    </cfRule>
    <cfRule type="cellIs" dxfId="480" priority="222" operator="equal">
      <formula>"Bajo"</formula>
    </cfRule>
  </conditionalFormatting>
  <conditionalFormatting sqref="P32">
    <cfRule type="cellIs" dxfId="479" priority="190" operator="equal">
      <formula>"Extremo"</formula>
    </cfRule>
    <cfRule type="cellIs" dxfId="478" priority="191" operator="equal">
      <formula>"Alto"</formula>
    </cfRule>
    <cfRule type="cellIs" dxfId="477" priority="192" operator="equal">
      <formula>"Moderado"</formula>
    </cfRule>
    <cfRule type="cellIs" dxfId="476" priority="193" operator="equal">
      <formula>"Bajo"</formula>
    </cfRule>
  </conditionalFormatting>
  <conditionalFormatting sqref="P39">
    <cfRule type="cellIs" dxfId="475" priority="161" operator="equal">
      <formula>"Extremo"</formula>
    </cfRule>
    <cfRule type="cellIs" dxfId="474" priority="162" operator="equal">
      <formula>"Alto"</formula>
    </cfRule>
    <cfRule type="cellIs" dxfId="473" priority="163" operator="equal">
      <formula>"Moderado"</formula>
    </cfRule>
    <cfRule type="cellIs" dxfId="472" priority="164" operator="equal">
      <formula>"Bajo"</formula>
    </cfRule>
  </conditionalFormatting>
  <conditionalFormatting sqref="P46">
    <cfRule type="cellIs" dxfId="471" priority="132" operator="equal">
      <formula>"Extremo"</formula>
    </cfRule>
    <cfRule type="cellIs" dxfId="470" priority="133" operator="equal">
      <formula>"Alto"</formula>
    </cfRule>
    <cfRule type="cellIs" dxfId="469" priority="134" operator="equal">
      <formula>"Moderado"</formula>
    </cfRule>
    <cfRule type="cellIs" dxfId="468" priority="135" operator="equal">
      <formula>"Bajo"</formula>
    </cfRule>
  </conditionalFormatting>
  <conditionalFormatting sqref="P53">
    <cfRule type="cellIs" dxfId="467" priority="103" operator="equal">
      <formula>"Extremo"</formula>
    </cfRule>
    <cfRule type="cellIs" dxfId="466" priority="104" operator="equal">
      <formula>"Alto"</formula>
    </cfRule>
    <cfRule type="cellIs" dxfId="465" priority="105" operator="equal">
      <formula>"Moderado"</formula>
    </cfRule>
    <cfRule type="cellIs" dxfId="464" priority="106" operator="equal">
      <formula>"Bajo"</formula>
    </cfRule>
  </conditionalFormatting>
  <conditionalFormatting sqref="P60">
    <cfRule type="cellIs" dxfId="463" priority="74" operator="equal">
      <formula>"Extremo"</formula>
    </cfRule>
    <cfRule type="cellIs" dxfId="462" priority="75" operator="equal">
      <formula>"Alto"</formula>
    </cfRule>
    <cfRule type="cellIs" dxfId="461" priority="76" operator="equal">
      <formula>"Moderado"</formula>
    </cfRule>
    <cfRule type="cellIs" dxfId="460" priority="77" operator="equal">
      <formula>"Bajo"</formula>
    </cfRule>
  </conditionalFormatting>
  <conditionalFormatting sqref="AD11">
    <cfRule type="cellIs" dxfId="459" priority="272" operator="equal">
      <formula>"Muy Alta"</formula>
    </cfRule>
    <cfRule type="cellIs" dxfId="458" priority="273" operator="equal">
      <formula>"Alta"</formula>
    </cfRule>
    <cfRule type="cellIs" dxfId="457" priority="274" operator="equal">
      <formula>"Media"</formula>
    </cfRule>
    <cfRule type="cellIs" dxfId="456" priority="275" operator="equal">
      <formula>"Baja"</formula>
    </cfRule>
    <cfRule type="cellIs" dxfId="455" priority="276" operator="equal">
      <formula>"Muy Baja"</formula>
    </cfRule>
  </conditionalFormatting>
  <conditionalFormatting sqref="AD18">
    <cfRule type="cellIs" dxfId="454" priority="243" operator="equal">
      <formula>"Muy Alta"</formula>
    </cfRule>
    <cfRule type="cellIs" dxfId="453" priority="244" operator="equal">
      <formula>"Alta"</formula>
    </cfRule>
    <cfRule type="cellIs" dxfId="452" priority="245" operator="equal">
      <formula>"Media"</formula>
    </cfRule>
    <cfRule type="cellIs" dxfId="451" priority="246" operator="equal">
      <formula>"Baja"</formula>
    </cfRule>
    <cfRule type="cellIs" dxfId="450" priority="247" operator="equal">
      <formula>"Muy Baja"</formula>
    </cfRule>
  </conditionalFormatting>
  <conditionalFormatting sqref="AD25">
    <cfRule type="cellIs" dxfId="449" priority="214" operator="equal">
      <formula>"Muy Alta"</formula>
    </cfRule>
    <cfRule type="cellIs" dxfId="448" priority="215" operator="equal">
      <formula>"Alta"</formula>
    </cfRule>
    <cfRule type="cellIs" dxfId="447" priority="216" operator="equal">
      <formula>"Media"</formula>
    </cfRule>
    <cfRule type="cellIs" dxfId="446" priority="217" operator="equal">
      <formula>"Baja"</formula>
    </cfRule>
    <cfRule type="cellIs" dxfId="445" priority="218" operator="equal">
      <formula>"Muy Baja"</formula>
    </cfRule>
  </conditionalFormatting>
  <conditionalFormatting sqref="AD32">
    <cfRule type="cellIs" dxfId="444" priority="185" operator="equal">
      <formula>"Muy Alta"</formula>
    </cfRule>
    <cfRule type="cellIs" dxfId="443" priority="186" operator="equal">
      <formula>"Alta"</formula>
    </cfRule>
    <cfRule type="cellIs" dxfId="442" priority="187" operator="equal">
      <formula>"Media"</formula>
    </cfRule>
    <cfRule type="cellIs" dxfId="441" priority="188" operator="equal">
      <formula>"Baja"</formula>
    </cfRule>
    <cfRule type="cellIs" dxfId="440" priority="189" operator="equal">
      <formula>"Muy Baja"</formula>
    </cfRule>
  </conditionalFormatting>
  <conditionalFormatting sqref="AD39">
    <cfRule type="cellIs" dxfId="439" priority="156" operator="equal">
      <formula>"Muy Alta"</formula>
    </cfRule>
    <cfRule type="cellIs" dxfId="438" priority="157" operator="equal">
      <formula>"Alta"</formula>
    </cfRule>
    <cfRule type="cellIs" dxfId="437" priority="158" operator="equal">
      <formula>"Media"</formula>
    </cfRule>
    <cfRule type="cellIs" dxfId="436" priority="159" operator="equal">
      <formula>"Baja"</formula>
    </cfRule>
    <cfRule type="cellIs" dxfId="435" priority="160" operator="equal">
      <formula>"Muy Baja"</formula>
    </cfRule>
  </conditionalFormatting>
  <conditionalFormatting sqref="AD46">
    <cfRule type="cellIs" dxfId="434" priority="127" operator="equal">
      <formula>"Muy Alta"</formula>
    </cfRule>
    <cfRule type="cellIs" dxfId="433" priority="128" operator="equal">
      <formula>"Alta"</formula>
    </cfRule>
    <cfRule type="cellIs" dxfId="432" priority="129" operator="equal">
      <formula>"Media"</formula>
    </cfRule>
    <cfRule type="cellIs" dxfId="431" priority="130" operator="equal">
      <formula>"Baja"</formula>
    </cfRule>
    <cfRule type="cellIs" dxfId="430" priority="131" operator="equal">
      <formula>"Muy Baja"</formula>
    </cfRule>
  </conditionalFormatting>
  <conditionalFormatting sqref="AD53">
    <cfRule type="cellIs" dxfId="429" priority="98" operator="equal">
      <formula>"Muy Alta"</formula>
    </cfRule>
    <cfRule type="cellIs" dxfId="428" priority="99" operator="equal">
      <formula>"Alta"</formula>
    </cfRule>
    <cfRule type="cellIs" dxfId="427" priority="100" operator="equal">
      <formula>"Media"</formula>
    </cfRule>
    <cfRule type="cellIs" dxfId="426" priority="101" operator="equal">
      <formula>"Baja"</formula>
    </cfRule>
    <cfRule type="cellIs" dxfId="425" priority="102" operator="equal">
      <formula>"Muy Baja"</formula>
    </cfRule>
  </conditionalFormatting>
  <conditionalFormatting sqref="AD60">
    <cfRule type="cellIs" dxfId="424" priority="69" operator="equal">
      <formula>"Muy Alta"</formula>
    </cfRule>
    <cfRule type="cellIs" dxfId="423" priority="70" operator="equal">
      <formula>"Alta"</formula>
    </cfRule>
    <cfRule type="cellIs" dxfId="422" priority="71" operator="equal">
      <formula>"Media"</formula>
    </cfRule>
    <cfRule type="cellIs" dxfId="421" priority="72" operator="equal">
      <formula>"Baja"</formula>
    </cfRule>
    <cfRule type="cellIs" dxfId="420" priority="73" operator="equal">
      <formula>"Muy Baja"</formula>
    </cfRule>
  </conditionalFormatting>
  <conditionalFormatting sqref="AF11">
    <cfRule type="cellIs" dxfId="419" priority="267" operator="equal">
      <formula>"Catastrófico"</formula>
    </cfRule>
    <cfRule type="cellIs" dxfId="418" priority="268" operator="equal">
      <formula>"Mayor"</formula>
    </cfRule>
    <cfRule type="cellIs" dxfId="417" priority="269" operator="equal">
      <formula>"Moderado"</formula>
    </cfRule>
    <cfRule type="cellIs" dxfId="416" priority="270" operator="equal">
      <formula>"Menor"</formula>
    </cfRule>
    <cfRule type="cellIs" dxfId="415" priority="271" operator="equal">
      <formula>"Leve"</formula>
    </cfRule>
  </conditionalFormatting>
  <conditionalFormatting sqref="AF18">
    <cfRule type="cellIs" dxfId="414" priority="238" operator="equal">
      <formula>"Catastrófico"</formula>
    </cfRule>
    <cfRule type="cellIs" dxfId="413" priority="239" operator="equal">
      <formula>"Mayor"</formula>
    </cfRule>
    <cfRule type="cellIs" dxfId="412" priority="240" operator="equal">
      <formula>"Moderado"</formula>
    </cfRule>
    <cfRule type="cellIs" dxfId="411" priority="241" operator="equal">
      <formula>"Menor"</formula>
    </cfRule>
    <cfRule type="cellIs" dxfId="410" priority="242" operator="equal">
      <formula>"Leve"</formula>
    </cfRule>
  </conditionalFormatting>
  <conditionalFormatting sqref="AF25">
    <cfRule type="cellIs" dxfId="409" priority="209" operator="equal">
      <formula>"Catastrófico"</formula>
    </cfRule>
    <cfRule type="cellIs" dxfId="408" priority="210" operator="equal">
      <formula>"Mayor"</formula>
    </cfRule>
    <cfRule type="cellIs" dxfId="407" priority="211" operator="equal">
      <formula>"Moderado"</formula>
    </cfRule>
    <cfRule type="cellIs" dxfId="406" priority="212" operator="equal">
      <formula>"Menor"</formula>
    </cfRule>
    <cfRule type="cellIs" dxfId="405" priority="213" operator="equal">
      <formula>"Leve"</formula>
    </cfRule>
  </conditionalFormatting>
  <conditionalFormatting sqref="AF32">
    <cfRule type="cellIs" dxfId="404" priority="180" operator="equal">
      <formula>"Catastrófico"</formula>
    </cfRule>
    <cfRule type="cellIs" dxfId="403" priority="181" operator="equal">
      <formula>"Mayor"</formula>
    </cfRule>
    <cfRule type="cellIs" dxfId="402" priority="182" operator="equal">
      <formula>"Moderado"</formula>
    </cfRule>
    <cfRule type="cellIs" dxfId="401" priority="183" operator="equal">
      <formula>"Menor"</formula>
    </cfRule>
    <cfRule type="cellIs" dxfId="400" priority="184" operator="equal">
      <formula>"Leve"</formula>
    </cfRule>
  </conditionalFormatting>
  <conditionalFormatting sqref="AF39">
    <cfRule type="cellIs" dxfId="399" priority="151" operator="equal">
      <formula>"Catastrófico"</formula>
    </cfRule>
    <cfRule type="cellIs" dxfId="398" priority="152" operator="equal">
      <formula>"Mayor"</formula>
    </cfRule>
    <cfRule type="cellIs" dxfId="397" priority="153" operator="equal">
      <formula>"Moderado"</formula>
    </cfRule>
    <cfRule type="cellIs" dxfId="396" priority="154" operator="equal">
      <formula>"Menor"</formula>
    </cfRule>
    <cfRule type="cellIs" dxfId="395" priority="155" operator="equal">
      <formula>"Leve"</formula>
    </cfRule>
  </conditionalFormatting>
  <conditionalFormatting sqref="AF46">
    <cfRule type="cellIs" dxfId="394" priority="122" operator="equal">
      <formula>"Catastrófico"</formula>
    </cfRule>
    <cfRule type="cellIs" dxfId="393" priority="123" operator="equal">
      <formula>"Mayor"</formula>
    </cfRule>
    <cfRule type="cellIs" dxfId="392" priority="124" operator="equal">
      <formula>"Moderado"</formula>
    </cfRule>
    <cfRule type="cellIs" dxfId="391" priority="125" operator="equal">
      <formula>"Menor"</formula>
    </cfRule>
    <cfRule type="cellIs" dxfId="390" priority="126" operator="equal">
      <formula>"Leve"</formula>
    </cfRule>
  </conditionalFormatting>
  <conditionalFormatting sqref="AF53">
    <cfRule type="cellIs" dxfId="389" priority="93" operator="equal">
      <formula>"Catastrófico"</formula>
    </cfRule>
    <cfRule type="cellIs" dxfId="388" priority="94" operator="equal">
      <formula>"Mayor"</formula>
    </cfRule>
    <cfRule type="cellIs" dxfId="387" priority="95" operator="equal">
      <formula>"Moderado"</formula>
    </cfRule>
    <cfRule type="cellIs" dxfId="386" priority="96" operator="equal">
      <formula>"Menor"</formula>
    </cfRule>
    <cfRule type="cellIs" dxfId="385" priority="97" operator="equal">
      <formula>"Leve"</formula>
    </cfRule>
  </conditionalFormatting>
  <conditionalFormatting sqref="AF60">
    <cfRule type="cellIs" dxfId="384" priority="64" operator="equal">
      <formula>"Catastrófico"</formula>
    </cfRule>
    <cfRule type="cellIs" dxfId="383" priority="65" operator="equal">
      <formula>"Mayor"</formula>
    </cfRule>
    <cfRule type="cellIs" dxfId="382" priority="66" operator="equal">
      <formula>"Moderado"</formula>
    </cfRule>
    <cfRule type="cellIs" dxfId="381" priority="67" operator="equal">
      <formula>"Menor"</formula>
    </cfRule>
    <cfRule type="cellIs" dxfId="380" priority="68" operator="equal">
      <formula>"Leve"</formula>
    </cfRule>
  </conditionalFormatting>
  <conditionalFormatting sqref="AH11">
    <cfRule type="cellIs" dxfId="379" priority="263" operator="equal">
      <formula>"Extremo"</formula>
    </cfRule>
    <cfRule type="cellIs" dxfId="378" priority="264" operator="equal">
      <formula>"Alto"</formula>
    </cfRule>
    <cfRule type="cellIs" dxfId="377" priority="265" operator="equal">
      <formula>"Moderado"</formula>
    </cfRule>
    <cfRule type="cellIs" dxfId="376" priority="266" operator="equal">
      <formula>"Bajo"</formula>
    </cfRule>
  </conditionalFormatting>
  <conditionalFormatting sqref="AH18">
    <cfRule type="cellIs" dxfId="375" priority="234" operator="equal">
      <formula>"Extremo"</formula>
    </cfRule>
    <cfRule type="cellIs" dxfId="374" priority="235" operator="equal">
      <formula>"Alto"</formula>
    </cfRule>
    <cfRule type="cellIs" dxfId="373" priority="236" operator="equal">
      <formula>"Moderado"</formula>
    </cfRule>
    <cfRule type="cellIs" dxfId="372" priority="237" operator="equal">
      <formula>"Bajo"</formula>
    </cfRule>
  </conditionalFormatting>
  <conditionalFormatting sqref="AH25">
    <cfRule type="cellIs" dxfId="371" priority="205" operator="equal">
      <formula>"Extremo"</formula>
    </cfRule>
    <cfRule type="cellIs" dxfId="370" priority="206" operator="equal">
      <formula>"Alto"</formula>
    </cfRule>
    <cfRule type="cellIs" dxfId="369" priority="207" operator="equal">
      <formula>"Moderado"</formula>
    </cfRule>
    <cfRule type="cellIs" dxfId="368" priority="208" operator="equal">
      <formula>"Bajo"</formula>
    </cfRule>
  </conditionalFormatting>
  <conditionalFormatting sqref="AH32">
    <cfRule type="cellIs" dxfId="367" priority="176" operator="equal">
      <formula>"Extremo"</formula>
    </cfRule>
    <cfRule type="cellIs" dxfId="366" priority="177" operator="equal">
      <formula>"Alto"</formula>
    </cfRule>
    <cfRule type="cellIs" dxfId="365" priority="178" operator="equal">
      <formula>"Moderado"</formula>
    </cfRule>
    <cfRule type="cellIs" dxfId="364" priority="179" operator="equal">
      <formula>"Bajo"</formula>
    </cfRule>
  </conditionalFormatting>
  <conditionalFormatting sqref="AH39">
    <cfRule type="cellIs" dxfId="363" priority="147" operator="equal">
      <formula>"Extremo"</formula>
    </cfRule>
    <cfRule type="cellIs" dxfId="362" priority="148" operator="equal">
      <formula>"Alto"</formula>
    </cfRule>
    <cfRule type="cellIs" dxfId="361" priority="149" operator="equal">
      <formula>"Moderado"</formula>
    </cfRule>
    <cfRule type="cellIs" dxfId="360" priority="150" operator="equal">
      <formula>"Bajo"</formula>
    </cfRule>
  </conditionalFormatting>
  <conditionalFormatting sqref="AH46">
    <cfRule type="cellIs" dxfId="359" priority="118" operator="equal">
      <formula>"Extremo"</formula>
    </cfRule>
    <cfRule type="cellIs" dxfId="358" priority="119" operator="equal">
      <formula>"Alto"</formula>
    </cfRule>
    <cfRule type="cellIs" dxfId="357" priority="120" operator="equal">
      <formula>"Moderado"</formula>
    </cfRule>
    <cfRule type="cellIs" dxfId="356" priority="121" operator="equal">
      <formula>"Bajo"</formula>
    </cfRule>
  </conditionalFormatting>
  <conditionalFormatting sqref="AH53">
    <cfRule type="cellIs" dxfId="355" priority="89" operator="equal">
      <formula>"Extremo"</formula>
    </cfRule>
    <cfRule type="cellIs" dxfId="354" priority="90" operator="equal">
      <formula>"Alto"</formula>
    </cfRule>
    <cfRule type="cellIs" dxfId="353" priority="91" operator="equal">
      <formula>"Moderado"</formula>
    </cfRule>
    <cfRule type="cellIs" dxfId="352" priority="92" operator="equal">
      <formula>"Bajo"</formula>
    </cfRule>
  </conditionalFormatting>
  <conditionalFormatting sqref="AH60">
    <cfRule type="cellIs" dxfId="351" priority="60" operator="equal">
      <formula>"Extremo"</formula>
    </cfRule>
    <cfRule type="cellIs" dxfId="350" priority="61" operator="equal">
      <formula>"Alto"</formula>
    </cfRule>
    <cfRule type="cellIs" dxfId="349" priority="62" operator="equal">
      <formula>"Moderado"</formula>
    </cfRule>
    <cfRule type="cellIs" dxfId="348" priority="63" operator="equal">
      <formula>"Bajo"</formula>
    </cfRule>
  </conditionalFormatting>
  <conditionalFormatting sqref="J67">
    <cfRule type="cellIs" dxfId="347" priority="49" operator="equal">
      <formula>"Muy Alta"</formula>
    </cfRule>
    <cfRule type="cellIs" dxfId="346" priority="50" operator="equal">
      <formula>"Alta"</formula>
    </cfRule>
    <cfRule type="cellIs" dxfId="345" priority="51" operator="equal">
      <formula>"Media"</formula>
    </cfRule>
    <cfRule type="cellIs" dxfId="344" priority="52" operator="equal">
      <formula>"Baja"</formula>
    </cfRule>
    <cfRule type="cellIs" dxfId="343" priority="53" operator="equal">
      <formula>"Muy Baja"</formula>
    </cfRule>
  </conditionalFormatting>
  <conditionalFormatting sqref="M67">
    <cfRule type="containsText" dxfId="342" priority="30" operator="containsText" text="❌">
      <formula>NOT(ISERROR(SEARCH("❌",M67)))</formula>
    </cfRule>
  </conditionalFormatting>
  <conditionalFormatting sqref="N67">
    <cfRule type="cellIs" dxfId="341" priority="54" operator="equal">
      <formula>"Catastrófico"</formula>
    </cfRule>
    <cfRule type="cellIs" dxfId="340" priority="55" operator="equal">
      <formula>"Mayor"</formula>
    </cfRule>
    <cfRule type="cellIs" dxfId="339" priority="56" operator="equal">
      <formula>"Moderado"</formula>
    </cfRule>
    <cfRule type="cellIs" dxfId="338" priority="57" operator="equal">
      <formula>"Menor"</formula>
    </cfRule>
    <cfRule type="cellIs" dxfId="337" priority="58" operator="equal">
      <formula>"Leve"</formula>
    </cfRule>
  </conditionalFormatting>
  <conditionalFormatting sqref="P67">
    <cfRule type="cellIs" dxfId="336" priority="45" operator="equal">
      <formula>"Extremo"</formula>
    </cfRule>
    <cfRule type="cellIs" dxfId="335" priority="46" operator="equal">
      <formula>"Alto"</formula>
    </cfRule>
    <cfRule type="cellIs" dxfId="334" priority="47" operator="equal">
      <formula>"Moderado"</formula>
    </cfRule>
    <cfRule type="cellIs" dxfId="333" priority="48" operator="equal">
      <formula>"Bajo"</formula>
    </cfRule>
  </conditionalFormatting>
  <conditionalFormatting sqref="AD67">
    <cfRule type="cellIs" dxfId="332" priority="40" operator="equal">
      <formula>"Muy Alta"</formula>
    </cfRule>
    <cfRule type="cellIs" dxfId="331" priority="41" operator="equal">
      <formula>"Alta"</formula>
    </cfRule>
    <cfRule type="cellIs" dxfId="330" priority="42" operator="equal">
      <formula>"Media"</formula>
    </cfRule>
    <cfRule type="cellIs" dxfId="329" priority="43" operator="equal">
      <formula>"Baja"</formula>
    </cfRule>
    <cfRule type="cellIs" dxfId="328" priority="44" operator="equal">
      <formula>"Muy Baja"</formula>
    </cfRule>
  </conditionalFormatting>
  <conditionalFormatting sqref="AF67">
    <cfRule type="cellIs" dxfId="327" priority="35" operator="equal">
      <formula>"Catastrófico"</formula>
    </cfRule>
    <cfRule type="cellIs" dxfId="326" priority="36" operator="equal">
      <formula>"Mayor"</formula>
    </cfRule>
    <cfRule type="cellIs" dxfId="325" priority="37" operator="equal">
      <formula>"Moderado"</formula>
    </cfRule>
    <cfRule type="cellIs" dxfId="324" priority="38" operator="equal">
      <formula>"Menor"</formula>
    </cfRule>
    <cfRule type="cellIs" dxfId="323" priority="39" operator="equal">
      <formula>"Leve"</formula>
    </cfRule>
  </conditionalFormatting>
  <conditionalFormatting sqref="AH67">
    <cfRule type="cellIs" dxfId="322" priority="31" operator="equal">
      <formula>"Extremo"</formula>
    </cfRule>
    <cfRule type="cellIs" dxfId="321" priority="32" operator="equal">
      <formula>"Alto"</formula>
    </cfRule>
    <cfRule type="cellIs" dxfId="320" priority="33" operator="equal">
      <formula>"Moderado"</formula>
    </cfRule>
    <cfRule type="cellIs" dxfId="319" priority="34" operator="equal">
      <formula>"Bajo"</formula>
    </cfRule>
  </conditionalFormatting>
  <conditionalFormatting sqref="J74">
    <cfRule type="cellIs" dxfId="318" priority="20" operator="equal">
      <formula>"Muy Alta"</formula>
    </cfRule>
    <cfRule type="cellIs" dxfId="317" priority="21" operator="equal">
      <formula>"Alta"</formula>
    </cfRule>
    <cfRule type="cellIs" dxfId="316" priority="22" operator="equal">
      <formula>"Media"</formula>
    </cfRule>
    <cfRule type="cellIs" dxfId="315" priority="23" operator="equal">
      <formula>"Baja"</formula>
    </cfRule>
    <cfRule type="cellIs" dxfId="314" priority="24" operator="equal">
      <formula>"Muy Baja"</formula>
    </cfRule>
  </conditionalFormatting>
  <conditionalFormatting sqref="M74">
    <cfRule type="containsText" dxfId="313" priority="1" operator="containsText" text="❌">
      <formula>NOT(ISERROR(SEARCH("❌",M74)))</formula>
    </cfRule>
  </conditionalFormatting>
  <conditionalFormatting sqref="N74">
    <cfRule type="cellIs" dxfId="312" priority="25" operator="equal">
      <formula>"Catastrófico"</formula>
    </cfRule>
    <cfRule type="cellIs" dxfId="311" priority="26" operator="equal">
      <formula>"Mayor"</formula>
    </cfRule>
    <cfRule type="cellIs" dxfId="310" priority="27" operator="equal">
      <formula>"Moderado"</formula>
    </cfRule>
    <cfRule type="cellIs" dxfId="309" priority="28" operator="equal">
      <formula>"Menor"</formula>
    </cfRule>
    <cfRule type="cellIs" dxfId="308" priority="29" operator="equal">
      <formula>"Leve"</formula>
    </cfRule>
  </conditionalFormatting>
  <conditionalFormatting sqref="P74">
    <cfRule type="cellIs" dxfId="307" priority="16" operator="equal">
      <formula>"Extremo"</formula>
    </cfRule>
    <cfRule type="cellIs" dxfId="306" priority="17" operator="equal">
      <formula>"Alto"</formula>
    </cfRule>
    <cfRule type="cellIs" dxfId="305" priority="18" operator="equal">
      <formula>"Moderado"</formula>
    </cfRule>
    <cfRule type="cellIs" dxfId="304" priority="19" operator="equal">
      <formula>"Bajo"</formula>
    </cfRule>
  </conditionalFormatting>
  <conditionalFormatting sqref="AD74">
    <cfRule type="cellIs" dxfId="303" priority="11" operator="equal">
      <formula>"Muy Alta"</formula>
    </cfRule>
    <cfRule type="cellIs" dxfId="302" priority="12" operator="equal">
      <formula>"Alta"</formula>
    </cfRule>
    <cfRule type="cellIs" dxfId="301" priority="13" operator="equal">
      <formula>"Media"</formula>
    </cfRule>
    <cfRule type="cellIs" dxfId="300" priority="14" operator="equal">
      <formula>"Baja"</formula>
    </cfRule>
    <cfRule type="cellIs" dxfId="299" priority="15" operator="equal">
      <formula>"Muy Baja"</formula>
    </cfRule>
  </conditionalFormatting>
  <conditionalFormatting sqref="AF74">
    <cfRule type="cellIs" dxfId="298" priority="6" operator="equal">
      <formula>"Catastrófico"</formula>
    </cfRule>
    <cfRule type="cellIs" dxfId="297" priority="7" operator="equal">
      <formula>"Mayor"</formula>
    </cfRule>
    <cfRule type="cellIs" dxfId="296" priority="8" operator="equal">
      <formula>"Moderado"</formula>
    </cfRule>
    <cfRule type="cellIs" dxfId="295" priority="9" operator="equal">
      <formula>"Menor"</formula>
    </cfRule>
    <cfRule type="cellIs" dxfId="294" priority="10" operator="equal">
      <formula>"Leve"</formula>
    </cfRule>
  </conditionalFormatting>
  <conditionalFormatting sqref="AH74">
    <cfRule type="cellIs" dxfId="293" priority="2" operator="equal">
      <formula>"Extremo"</formula>
    </cfRule>
    <cfRule type="cellIs" dxfId="292" priority="3" operator="equal">
      <formula>"Alto"</formula>
    </cfRule>
    <cfRule type="cellIs" dxfId="291" priority="4" operator="equal">
      <formula>"Moderado"</formula>
    </cfRule>
    <cfRule type="cellIs" dxfId="29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E47DAAF-0B08-4D6E-9484-C1B913920046}">
          <x14:formula1>
            <xm:f>'D:\Backup cede 2022\Mis documentos\SGC\2025\Consolidación de riesgos 2025\DAVAA\MANTENIMIENTO Y ABASTECIMIENTO\Gestión\DEFINITIVO\[FO-CEDE5-DIGEC-487 Riesgos de Gestión V. 13 Abateciminetos-1(1).xlsx]Opciones Tratamiento'!#REF!</xm:f>
          </x14:formula1>
          <xm:sqref>H11:H80</xm:sqref>
        </x14:dataValidation>
        <x14:dataValidation type="list" allowBlank="1" showInputMessage="1" showErrorMessage="1" xr:uid="{F4CD2EA8-3158-4380-894B-62C9F9FC697C}">
          <x14:formula1>
            <xm:f>'D:\Backup cede 2022\Mis documentos\SGC\2025\Consolidación de riesgos 2025\DAVAA\MANTENIMIENTO Y ABASTECIMIENTO\Gestión\DEFINITIVO\[FO-CEDE5-DIGEC-487 Riesgos de Gestión V. 13 Abateciminetos-1(1).xlsx]Opciones Tratamiento'!#REF!</xm:f>
          </x14:formula1>
          <xm:sqref>AO60 AO53 AO46 AO39 AO32 AO25 AO18 AO11 AO67 AO74 AI53 AI11 AI18 AI25 AI32 AI39 AI46 AI60 AI67 AI74 B11 C11:D80</xm:sqref>
        </x14:dataValidation>
        <x14:dataValidation type="list" allowBlank="1" showInputMessage="1" showErrorMessage="1" xr:uid="{F6E6530E-4F19-495C-96B7-ED659C6C3AEA}">
          <x14:formula1>
            <xm:f>'D:\Backup cede 2022\Mis documentos\SGC\2025\Consolidación de riesgos 2025\DAVAA\MANTENIMIENTO Y ABASTECIMIENTO\Gestión\DEFINITIVO\[FO-CEDE5-DIGEC-487 Riesgos de Gestión V. 13 Abateciminetos-1(1).xlsx]Tabla Impacto'!#REF!</xm:f>
          </x14:formula1>
          <xm:sqref>L11:L80</xm:sqref>
        </x14:dataValidation>
        <x14:dataValidation type="list" allowBlank="1" showInputMessage="1" showErrorMessage="1" xr:uid="{BD4B258B-D47E-4F34-BE4B-D61893190CEC}">
          <x14:formula1>
            <xm:f>'D:\Backup cede 2022\Mis documentos\SGC\2025\Consolidación de riesgos 2025\DAVAA\MANTENIMIENTO Y ABASTECIMIENTO\Gestión\DEFINITIVO\[FO-CEDE5-DIGEC-487 Riesgos de Gestión V. 13 Abateciminetos-1(1).xlsx]Tabla Valoración controles'!#REF!</xm:f>
          </x14:formula1>
          <xm:sqref>W11:X80 Z11:AB80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860F2-BFE0-4534-9CAF-C99B1A89BC01}">
  <dimension ref="A1:BM81"/>
  <sheetViews>
    <sheetView showGridLines="0" zoomScale="80" zoomScaleNormal="80" workbookViewId="0">
      <selection activeCell="K18" sqref="K18:K24"/>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29"/>
      <c r="AP1" s="229"/>
      <c r="AQ1" s="229"/>
      <c r="AR1" s="230"/>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35"/>
      <c r="AP2" s="235"/>
      <c r="AQ2" s="235"/>
      <c r="AR2" s="236"/>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35"/>
      <c r="AP3" s="235"/>
      <c r="AQ3" s="235"/>
      <c r="AR3" s="236"/>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41"/>
      <c r="AP4" s="241"/>
      <c r="AQ4" s="241"/>
      <c r="AR4" s="242"/>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464</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customHeight="1" thickBot="1" x14ac:dyDescent="0.35">
      <c r="A6" s="208" t="s">
        <v>18</v>
      </c>
      <c r="B6" s="209"/>
      <c r="C6" s="209"/>
      <c r="D6" s="210"/>
      <c r="E6" s="259" t="s">
        <v>465</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40.5" customHeight="1" thickBot="1" x14ac:dyDescent="0.35">
      <c r="A7" s="213" t="s">
        <v>20</v>
      </c>
      <c r="B7" s="214"/>
      <c r="C7" s="214"/>
      <c r="D7" s="215"/>
      <c r="E7" s="262" t="s">
        <v>466</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50" hidden="1" customHeight="1" thickBot="1" x14ac:dyDescent="0.3">
      <c r="A11" s="171" t="s">
        <v>60</v>
      </c>
      <c r="B11" s="172" t="s">
        <v>92</v>
      </c>
      <c r="C11" s="175" t="s">
        <v>82</v>
      </c>
      <c r="D11" s="166" t="s">
        <v>79</v>
      </c>
      <c r="E11" s="166" t="s">
        <v>467</v>
      </c>
      <c r="F11" s="166" t="s">
        <v>468</v>
      </c>
      <c r="G11" s="165" t="str">
        <f>+CONCATENATE(D11," ",E11," ",F11)</f>
        <v>Posibilidad de Afectación Reputacional por el desabastecimiento de combustible de aviación en los puntos de tanqueo, debido a una asignación presupuestal fragmentada para la adquisición de combustibles aeronáuticos</v>
      </c>
      <c r="H11" s="166" t="s">
        <v>87</v>
      </c>
      <c r="I11" s="153">
        <v>161</v>
      </c>
      <c r="J11" s="161" t="str">
        <f>IF(I11&lt;=0,"",IF(I11&lt;=3,"Muy Baja",IF(I11&lt;=34,"Baja",IF(I11&lt;=600,"Media",IF(I11&lt;=6000,"Alta","Muy Alta")))))</f>
        <v>Media</v>
      </c>
      <c r="K11" s="162">
        <f>IF(J11="","",IF(J11="Muy Baja",0.2,IF(J11="Baja",0.4,IF(J11="Media",0.6,IF(J11="Alta",0.8,IF(J11="Muy Alta",1,))))))</f>
        <v>0.6</v>
      </c>
      <c r="L11" s="160" t="s">
        <v>469</v>
      </c>
      <c r="M11" s="160" t="str">
        <f>IF(NOT(ISERROR(MATCH(L11,'[18]Tabla Impacto'!$B$221:$B$223,0))),'[18]Tabla Impacto'!$F$223,L11)</f>
        <v xml:space="preserve">     El riesgo afecta la imagen de la entidad a nivel nacional, con efecto publicitarios sostenible a nivel país</v>
      </c>
      <c r="N11" s="161" t="str">
        <f>IF(OR(M11='[18]Tabla Impacto'!$C$11,M11='[18]Tabla Impacto'!$D$11),"Leve",IF(OR(M11='[18]Tabla Impacto'!$C$12,M11='[18]Tabla Impacto'!$D$12),"Menor",IF(OR(M11='[18]Tabla Impacto'!$C$13,M11='[18]Tabla Impacto'!$D$13),"Moderado",IF(OR(M11='[18]Tabla Impacto'!$C$14,M11='[18]Tabla Impacto'!$D$14),"Mayor",IF(OR(M11='[18]Tabla Impacto'!$C$15,M11='[18]Tabla Impacto'!$D$15),"Catastrófico","")))))</f>
        <v>Catastrófico</v>
      </c>
      <c r="O11" s="162">
        <f>IF(N11="","",IF(N11="Leve",0.2,IF(N11="Menor",0.4,IF(N11="Moderado",0.6,IF(N11="Mayor",0.8,IF(N11="Catastrófico",1,))))))</f>
        <v>1</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Extremo</v>
      </c>
      <c r="Q11" s="7" t="s">
        <v>191</v>
      </c>
      <c r="R11" s="57" t="s">
        <v>470</v>
      </c>
      <c r="S11" s="57" t="s">
        <v>471</v>
      </c>
      <c r="T11" s="57" t="s">
        <v>472</v>
      </c>
      <c r="U11" s="56" t="str">
        <f>+CONCATENATE(R11," ",S11," ",T11)</f>
        <v>El Oficial de Combustibles de la División de Aviación Asalto Aéreo (DAVAA) verifica mensualmente  lo establecido en el manual 4-28-1 conocimiento y manejo de combustible de aviación,  con el propósito de validar el estado actual de ejecución de los contratos de adquisición de combustible, en caso de evidenciarse déficit presupuestal con algún proveedor, poder actuar con tiempo y gestionar recursos y si es el caso poder adicionar a el contrato,  dejando como evidencia un boletín de ejecución presupuestal de los contratos de adquisición de combustibles de aviación.</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66</v>
      </c>
      <c r="AA11" s="55" t="s">
        <v>67</v>
      </c>
      <c r="AB11" s="55" t="s">
        <v>68</v>
      </c>
      <c r="AC11" s="11">
        <f>IFERROR(IF(V11="Probabilidad",(K11-(+K11*Y11)),IF(V11="Impacto",K11,"")),"")</f>
        <v>0.36</v>
      </c>
      <c r="AD11" s="164" t="str">
        <f>IFERROR(LOOKUP(LOOKUP(2,1/(AC11:AC17&lt;&gt;""),AC11:AC17),'[18]Opciones Tratamiento'!$I$2:$I$6,'[18]Opciones Tratamiento'!$J$2:$J$6),"")</f>
        <v>Muy Baja</v>
      </c>
      <c r="AE11" s="12">
        <f>+AC11</f>
        <v>0.36</v>
      </c>
      <c r="AF11" s="164" t="str">
        <f>IFERROR(LOOKUP(LOOKUP(2,1/(AG11:AG17&lt;&gt;""),AG11:AG17),'[18]Opciones Tratamiento'!L2:M6),"")</f>
        <v>Catastrófico</v>
      </c>
      <c r="AG11" s="12">
        <f>IFERROR(IF(V11="Impacto",(O11-(+O11*Y11)),IF(V11="Probabilidad",O11,"")),"")</f>
        <v>1</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Extremo</v>
      </c>
      <c r="AI11" s="155" t="s">
        <v>69</v>
      </c>
      <c r="AJ11" s="13"/>
      <c r="AK11" s="54" t="s">
        <v>193</v>
      </c>
      <c r="AL11" s="57" t="s">
        <v>473</v>
      </c>
      <c r="AM11" s="57" t="s">
        <v>474</v>
      </c>
      <c r="AN11" s="13"/>
      <c r="AO11" s="153" t="s">
        <v>81</v>
      </c>
      <c r="AP11" s="156" t="s">
        <v>475</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48.5" hidden="1" customHeight="1" thickBot="1" x14ac:dyDescent="0.3">
      <c r="A12" s="144"/>
      <c r="B12" s="173"/>
      <c r="C12" s="147"/>
      <c r="D12" s="138"/>
      <c r="E12" s="138"/>
      <c r="F12" s="138"/>
      <c r="G12" s="150"/>
      <c r="H12" s="138"/>
      <c r="I12" s="114"/>
      <c r="J12" s="123"/>
      <c r="K12" s="126"/>
      <c r="L12" s="141"/>
      <c r="M12" s="141"/>
      <c r="N12" s="123"/>
      <c r="O12" s="126"/>
      <c r="P12" s="129"/>
      <c r="Q12" s="7" t="s">
        <v>196</v>
      </c>
      <c r="R12" s="50" t="s">
        <v>470</v>
      </c>
      <c r="S12" s="50" t="s">
        <v>476</v>
      </c>
      <c r="T12" s="50" t="s">
        <v>477</v>
      </c>
      <c r="U12" s="52" t="str">
        <f t="shared" ref="U12:U17" si="0">+CONCATENATE(R12," ",S12," ",T12)</f>
        <v>El Oficial de Combustibles de la División de Aviación Asalto Aéreo (DAVAA) verifica trimestralmente el estado de cuentas de los proveedores con el área de facturación, según lo establecido en el manual 4-28-1 conocimiento y manejo de combustible de aviación,  Con la finalidad de realizar una comparación del  presupuesto recibido VS el presupuesto asignado para la adquisición del combustible de aviación, en caso de haber diferencia significativa, tomar medidas preventivas para la optimización del presupuesto y así poder suplir la necesidad básica para las operaciones aéreas, Dejando como evidencia Informe presupuesto asignado vs presupuesto ejecutado.</v>
      </c>
      <c r="V12" s="16" t="str">
        <f t="shared" ref="V12:V75" si="1">IF(OR(W12="Preventivo",W12="Detectivo"),"Probabilidad",IF(W12="Correctivo","Impacto",""))</f>
        <v>Probabilidad</v>
      </c>
      <c r="W12" s="9" t="s">
        <v>64</v>
      </c>
      <c r="X12" s="9" t="s">
        <v>65</v>
      </c>
      <c r="Y12" s="17" t="str">
        <f t="shared" ref="Y12" si="2">IF(AND(W12="Preventivo",X12="Automático"),"50%",IF(AND(W12="Preventivo",X12="Manual"),"40%",IF(AND(W12="Detectivo",X12="Automático"),"40%",IF(AND(W12="Detectivo",X12="Manual"),"30%",IF(AND(W12="Correctivo",X12="Automático"),"35%",IF(AND(W12="Correctivo",X12="Manual"),"25%",""))))))</f>
        <v>40%</v>
      </c>
      <c r="Z12" s="55" t="s">
        <v>66</v>
      </c>
      <c r="AA12" s="55" t="s">
        <v>67</v>
      </c>
      <c r="AB12" s="55" t="s">
        <v>68</v>
      </c>
      <c r="AC12" s="18">
        <f>IFERROR(IF(AND(V11="Probabilidad",V12="Probabilidad"),(AE11-(+AE11*Y12)),IF(V12="Probabilidad",(K11-(+K11*Y12)),IF(V12="Impacto",AE11,""))),"")</f>
        <v>0.216</v>
      </c>
      <c r="AD12" s="132"/>
      <c r="AE12" s="19">
        <f t="shared" ref="AE12" si="3">+AC12</f>
        <v>0.216</v>
      </c>
      <c r="AF12" s="132"/>
      <c r="AG12" s="19">
        <f>IFERROR(IF(AND(V11="Impacto",V12="Impacto"),(AG11-(+AG11*Y12)),IF(V12="Impacto",(O11-(+O11*Y12)),IF(V12="Probabilidad",AG11,""))),"")</f>
        <v>1</v>
      </c>
      <c r="AH12" s="135"/>
      <c r="AI12" s="111"/>
      <c r="AJ12" s="20"/>
      <c r="AK12" s="48" t="s">
        <v>242</v>
      </c>
      <c r="AL12" s="50" t="s">
        <v>478</v>
      </c>
      <c r="AM12" s="50" t="s">
        <v>479</v>
      </c>
      <c r="AN12" s="20"/>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160.5" hidden="1" customHeight="1" thickBot="1" x14ac:dyDescent="0.3">
      <c r="A13" s="144"/>
      <c r="B13" s="173"/>
      <c r="C13" s="147"/>
      <c r="D13" s="138"/>
      <c r="E13" s="138"/>
      <c r="F13" s="138"/>
      <c r="G13" s="150"/>
      <c r="H13" s="138"/>
      <c r="I13" s="114"/>
      <c r="J13" s="123"/>
      <c r="K13" s="126"/>
      <c r="L13" s="141"/>
      <c r="M13" s="141"/>
      <c r="N13" s="123"/>
      <c r="O13" s="126"/>
      <c r="P13" s="129"/>
      <c r="Q13" s="7" t="s">
        <v>199</v>
      </c>
      <c r="R13" s="50" t="s">
        <v>470</v>
      </c>
      <c r="S13" s="50" t="s">
        <v>480</v>
      </c>
      <c r="T13" s="50" t="s">
        <v>481</v>
      </c>
      <c r="U13" s="52" t="str">
        <f t="shared" si="0"/>
        <v>El Oficial de Combustibles de la División de Aviación Asalto Aéreo (DAVAA)  verifica mensualmente el estado de cuentas de los proveedores, Según lo establecido en la Circular No. 012 del 2014  de Mecanismos de Control y Soporte Logístico para la Administración y Vigilancia del Combustible de Aviación, Con el propósito de realizar un cruce de cuentas presupuestal y tener el control en tiempo real de los saldo para la toma de decisiones, en caso de evidenciarse déficit presupuestal con algún proveedor, poder actuar con tiempo y gestionar recursos y si es el caso poder adicionar a el contrato, Dejando como evidencia el acta de reunión de trabajo para cruce de cuentas con los proveedores.</v>
      </c>
      <c r="V13" s="16" t="str">
        <f t="shared" si="1"/>
        <v>Probabilidad</v>
      </c>
      <c r="W13" s="46" t="s">
        <v>70</v>
      </c>
      <c r="X13" s="46" t="s">
        <v>65</v>
      </c>
      <c r="Y13" s="17" t="str">
        <f>IF(AND(W13="Preventivo",X13="Automático"),"50%",IF(AND(W13="Preventivo",X13="Manual"),"40%",IF(AND(W13="Detectivo",X13="Automático"),"40%",IF(AND(W13="Detectivo",X13="Manual"),"30%",IF(AND(W13="Correctivo",X13="Automático"),"35%",IF(AND(W13="Correctivo",X13="Manual"),"25%",""))))))</f>
        <v>30%</v>
      </c>
      <c r="Z13" s="55" t="s">
        <v>66</v>
      </c>
      <c r="AA13" s="55" t="s">
        <v>67</v>
      </c>
      <c r="AB13" s="55" t="s">
        <v>68</v>
      </c>
      <c r="AC13" s="18">
        <f>IFERROR(IF(AND(V11="Probabilidad",V12="Probabilidad",V13="Probabilidad"),(AE12-(+AE12*Y13)),IF(V13="Probabilidad",(K11-(+K11*Y13)),IF(V13="Impacto",AE12,""))),"")</f>
        <v>0.1512</v>
      </c>
      <c r="AD13" s="132"/>
      <c r="AE13" s="19">
        <f>+AC13</f>
        <v>0.1512</v>
      </c>
      <c r="AF13" s="132"/>
      <c r="AG13" s="19">
        <f>IFERROR(IF(AND(V11="Impacto",V12="Impacto",V13="Impacto"),(AG12-(+AG12*Y13)),IF(V13="Impacto",(O11-(+O11*Y13)),IF(V13="Probabilidad",AG12,""))),"")</f>
        <v>1</v>
      </c>
      <c r="AH13" s="135"/>
      <c r="AI13" s="111"/>
      <c r="AJ13" s="20"/>
      <c r="AK13" s="48"/>
      <c r="AL13" s="50"/>
      <c r="AM13" s="48"/>
      <c r="AN13" s="20"/>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hidden="1" customHeight="1" x14ac:dyDescent="0.25">
      <c r="A14" s="144"/>
      <c r="B14" s="173"/>
      <c r="C14" s="147"/>
      <c r="D14" s="138"/>
      <c r="E14" s="138"/>
      <c r="F14" s="138"/>
      <c r="G14" s="150"/>
      <c r="H14" s="138"/>
      <c r="I14" s="114"/>
      <c r="J14" s="123"/>
      <c r="K14" s="126"/>
      <c r="L14" s="141"/>
      <c r="M14" s="141"/>
      <c r="N14" s="123"/>
      <c r="O14" s="126"/>
      <c r="P14" s="129"/>
      <c r="Q14" s="48"/>
      <c r="R14" s="50"/>
      <c r="S14" s="50"/>
      <c r="T14" s="50"/>
      <c r="U14" s="52" t="str">
        <f t="shared" si="0"/>
        <v xml:space="preserve">  </v>
      </c>
      <c r="V14" s="16" t="str">
        <f t="shared" si="1"/>
        <v/>
      </c>
      <c r="W14" s="46"/>
      <c r="X14" s="46"/>
      <c r="Y14" s="17" t="str">
        <f t="shared" ref="Y14" si="4">IF(AND(W14="Preventivo",X14="Automático"),"50%",IF(AND(W14="Preventivo",X14="Manual"),"40%",IF(AND(W14="Detectivo",X14="Automático"),"40%",IF(AND(W14="Detectivo",X14="Manual"),"30%",IF(AND(W14="Correctivo",X14="Automático"),"35%",IF(AND(W14="Correctivo",X14="Manual"),"25%",""))))))</f>
        <v/>
      </c>
      <c r="Z14" s="46"/>
      <c r="AA14" s="46"/>
      <c r="AB14" s="46"/>
      <c r="AC14" s="18" t="str">
        <f>IFERROR(IF(AND(V11="Probabilidad",V12="Probabilidad",V13="Probabilidad",V14="Probabilidad"),(AE13-(+AE13*Y14)),IF(V14="Probabilidad",(K11-(+K11*Y14)),IF(V14="Impacto",AE13,""))),"")</f>
        <v/>
      </c>
      <c r="AD14" s="132"/>
      <c r="AE14" s="19" t="str">
        <f t="shared" ref="AE14:AE21" si="5">+AC14</f>
        <v/>
      </c>
      <c r="AF14" s="132"/>
      <c r="AG14" s="19" t="str">
        <f>IFERROR(IF(AND(V11="Impacto",V12="Impacto",V13="Impacto",V14="Impacto"),(AG13-(+AG13*Y14)),IF(V14="Impacto",(O11-(+O11*Y14)),IF(V14="Probabilidad",AG13,""))),"")</f>
        <v/>
      </c>
      <c r="AH14" s="135"/>
      <c r="AI14" s="111"/>
      <c r="AJ14" s="20"/>
      <c r="AK14" s="48"/>
      <c r="AL14" s="50"/>
      <c r="AM14" s="48"/>
      <c r="AN14" s="20"/>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48"/>
      <c r="R15" s="48"/>
      <c r="S15" s="48"/>
      <c r="T15" s="48"/>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20"/>
      <c r="AK15" s="48"/>
      <c r="AL15" s="50"/>
      <c r="AM15" s="48"/>
      <c r="AN15" s="20"/>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20"/>
      <c r="AK16" s="48"/>
      <c r="AL16" s="50"/>
      <c r="AM16" s="48"/>
      <c r="AN16" s="20"/>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x14ac:dyDescent="0.25">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20"/>
      <c r="AK17" s="48"/>
      <c r="AL17" s="50"/>
      <c r="AM17" s="48"/>
      <c r="AN17" s="20"/>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customHeight="1" x14ac:dyDescent="0.25">
      <c r="A18" s="144" t="s">
        <v>72</v>
      </c>
      <c r="B18" s="173"/>
      <c r="C18" s="147" t="s">
        <v>82</v>
      </c>
      <c r="D18" s="138" t="s">
        <v>86</v>
      </c>
      <c r="E18" s="138" t="s">
        <v>568</v>
      </c>
      <c r="F18" s="138" t="s">
        <v>482</v>
      </c>
      <c r="G18" s="150" t="str">
        <f t="shared" ref="G18" si="6">+CONCATENATE(D18," ",E18," ",F18)</f>
        <v>Posibilidad de efectos dañoso sobre bienes públicos por  pérdida o extravio de material en el almacen de equipo FARE (Equipo de reabastecimiento de combustible en áreas remotas) a causa de la omisión en  la aplicación de los procesos administrativos del Sistema de Combustibles de Aviación</v>
      </c>
      <c r="H18" s="138" t="s">
        <v>63</v>
      </c>
      <c r="I18" s="153">
        <v>972</v>
      </c>
      <c r="J18" s="123" t="str">
        <f>IF(I18&lt;=0,"",IF(I18&lt;=3,"Muy Baja",IF(I18&lt;=34,"Baja",IF(I18&lt;=600,"Media",IF(I18&lt;=6000,"Alta","Muy Alta")))))</f>
        <v>Alta</v>
      </c>
      <c r="K18" s="126">
        <f>IF(J18="","",IF(J18="Muy Baja",0.2,IF(J18="Baja",0.4,IF(J18="Media",0.6,IF(J18="Alta",0.8,IF(J18="Muy Alta",1,))))))</f>
        <v>0.8</v>
      </c>
      <c r="L18" s="141" t="s">
        <v>190</v>
      </c>
      <c r="M18" s="141" t="str">
        <f>IF(NOT(ISERROR(MATCH(L18,'[18]Tabla Impacto'!$B$221:$B$223,0))),'[18]Tabla Impacto'!$F$223,L18)</f>
        <v xml:space="preserve">     Entre 100 y 500 SMLMV </v>
      </c>
      <c r="N18" s="123" t="str">
        <f>IF(OR(M18='[18]Tabla Impacto'!$C$11,M18='[18]Tabla Impacto'!$D$11),"Leve",IF(OR(M18='[18]Tabla Impacto'!$C$12,M18='[18]Tabla Impacto'!$D$12),"Menor",IF(OR(M18='[18]Tabla Impacto'!$C$13,M18='[18]Tabla Impacto'!$D$13),"Moderado",IF(OR(M18='[18]Tabla Impacto'!$C$14,M18='[18]Tabla Impacto'!$D$14),"Mayor",IF(OR(M18='[18]Tabla Impacto'!$C$15,M18='[18]Tabla Impacto'!$D$15),"Catastrófico","")))))</f>
        <v>Mayor</v>
      </c>
      <c r="O18" s="126">
        <f>IF(N18="","",IF(N18="Leve",0.2,IF(N18="Menor",0.4,IF(N18="Moderado",0.6,IF(N18="Mayor",0.8,IF(N18="Catastrófico",1,))))))</f>
        <v>0.8</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48" t="s">
        <v>191</v>
      </c>
      <c r="R18" s="50" t="s">
        <v>483</v>
      </c>
      <c r="S18" s="50" t="s">
        <v>484</v>
      </c>
      <c r="T18" s="50" t="s">
        <v>570</v>
      </c>
      <c r="U18" s="52" t="str">
        <f>+CONCATENATE(R18," ",S18," ",T18)</f>
        <v>El encargado de la Sección de Combustibles de la BRIAV25, BASPA25, BRIAV32, BAAAS, BRIAV33 y BMMA1-8,  Verificar mensualmente el seguimiento en la plataforma SAP - SILOG de los cargues de combustibles de las unidades tácticas de aviación que intervienen en el manejo del mismo, según lo establecido en el manual 4-28-1 conocimiento y manejo de combustible de aviación, Con finalidad de evidenciar el combustible pendiente por descargar o que se encuentre en tránsito,  en caso de encontrarse novedad oficiar al DECOA para agilizar el proceso de facturación y cargue del combustible, dejando como evidencia el informe de revisión movimientos de combustibles en SAP.</v>
      </c>
      <c r="V18" s="16" t="str">
        <f t="shared" si="1"/>
        <v>Probabilidad</v>
      </c>
      <c r="W18" s="46" t="s">
        <v>64</v>
      </c>
      <c r="X18" s="46" t="s">
        <v>65</v>
      </c>
      <c r="Y18" s="17" t="str">
        <f>IF(AND(W18="Preventivo",X18="Automático"),"50%",IF(AND(W18="Preventivo",X18="Manual"),"40%",IF(AND(W18="Detectivo",X18="Automático"),"40%",IF(AND(W18="Detectivo",X18="Manual"),"30%",IF(AND(W18="Correctivo",X18="Automático"),"35%",IF(AND(W18="Correctivo",X18="Manual"),"25%",""))))))</f>
        <v>40%</v>
      </c>
      <c r="Z18" s="46" t="s">
        <v>66</v>
      </c>
      <c r="AA18" s="46" t="s">
        <v>67</v>
      </c>
      <c r="AB18" s="46" t="s">
        <v>68</v>
      </c>
      <c r="AC18" s="18">
        <f>IFERROR(IF(V18="Probabilidad",(K18-(+K18*Y18)),IF(V18="Impacto",K18,"")),"")</f>
        <v>0.48</v>
      </c>
      <c r="AD18" s="132" t="str">
        <f>IFERROR(LOOKUP(LOOKUP(2,1/(AC18:AC24&lt;&gt;""),AC18:AC24),'[18]Opciones Tratamiento'!$I$2:$I$6,'[18]Opciones Tratamiento'!$J$2:$J$6),"")</f>
        <v>Muy Baja</v>
      </c>
      <c r="AE18" s="17">
        <f t="shared" si="5"/>
        <v>0.48</v>
      </c>
      <c r="AF18" s="132" t="str">
        <f>IFERROR(LOOKUP(LOOKUP(2,1/(AG18:AG24&lt;&gt;""),AG18:AG24),'[18]Opciones Tratamiento'!L2:M6),"")</f>
        <v>Mayor</v>
      </c>
      <c r="AG18" s="19">
        <f>IFERROR(IF(V18="Impacto",(O18-(+O18*Y18)),IF(V18="Probabilidad",O18,"")),"")</f>
        <v>0.8</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111" t="s">
        <v>69</v>
      </c>
      <c r="AJ18" s="20"/>
      <c r="AK18" s="48" t="s">
        <v>193</v>
      </c>
      <c r="AL18" s="57" t="s">
        <v>574</v>
      </c>
      <c r="AM18" s="50" t="s">
        <v>485</v>
      </c>
      <c r="AN18" s="20"/>
      <c r="AO18" s="114" t="s">
        <v>81</v>
      </c>
      <c r="AP18" s="158" t="s">
        <v>475</v>
      </c>
      <c r="AQ18" s="158"/>
      <c r="AR18" s="159"/>
      <c r="AS18" s="14"/>
      <c r="AT18" s="14"/>
      <c r="AU18" s="14"/>
      <c r="AV18" s="14"/>
      <c r="AW18" s="14"/>
      <c r="AX18" s="14"/>
      <c r="AY18" s="14"/>
      <c r="AZ18" s="14"/>
      <c r="BA18" s="14"/>
      <c r="BB18" s="14"/>
      <c r="BC18" s="14"/>
      <c r="BD18" s="14"/>
      <c r="BE18" s="14"/>
      <c r="BF18" s="14"/>
      <c r="BG18" s="14"/>
      <c r="BH18" s="14"/>
      <c r="BI18" s="14"/>
      <c r="BJ18" s="14"/>
    </row>
    <row r="19" spans="1:62" s="15" customFormat="1" ht="163.5" customHeight="1" x14ac:dyDescent="0.25">
      <c r="A19" s="144"/>
      <c r="B19" s="173"/>
      <c r="C19" s="147"/>
      <c r="D19" s="138"/>
      <c r="E19" s="138"/>
      <c r="F19" s="138"/>
      <c r="G19" s="150"/>
      <c r="H19" s="138"/>
      <c r="I19" s="114"/>
      <c r="J19" s="123"/>
      <c r="K19" s="126"/>
      <c r="L19" s="141"/>
      <c r="M19" s="141"/>
      <c r="N19" s="123"/>
      <c r="O19" s="126"/>
      <c r="P19" s="129"/>
      <c r="Q19" s="48" t="s">
        <v>196</v>
      </c>
      <c r="R19" s="50" t="s">
        <v>485</v>
      </c>
      <c r="S19" s="50" t="s">
        <v>571</v>
      </c>
      <c r="T19" s="50" t="s">
        <v>486</v>
      </c>
      <c r="U19" s="52" t="str">
        <f>+CONCATENATE(R19," ",S19," ",T19)</f>
        <v>El encargado de la Sección de Combustibles de la DAVAA, BRIAV25, BASPA25, BRIAV32, BAAAS, BRIAV33 y BMMA1-8, Verificar mensualmente la documentación  soporte presentada en la reunión administrativa , dando cumplimiento a la Circular No. 12 de Mecanismos de Control y Soporte Logístico para la Administración y Vigilancia del Combustible de Aviación,   Con la finalidad de realizar trazabilidad con la información suministrada en las reuniones administrativas y revista de las cuentas fiscales,  en caso de haber una novedad se oficiara al comando superior para verificar las novedades evidenciadas,  dejando como evidencia el Informe de revista a los almacenes (RADAR) por parte de las Brigadas a los Batallones de Aviación del Ejército Nacional.</v>
      </c>
      <c r="V19" s="16" t="str">
        <f t="shared" si="1"/>
        <v>Probabilidad</v>
      </c>
      <c r="W19" s="46" t="s">
        <v>64</v>
      </c>
      <c r="X19" s="46" t="s">
        <v>65</v>
      </c>
      <c r="Y19" s="17" t="str">
        <f t="shared" ref="Y19" si="7">IF(AND(W19="Preventivo",X19="Automático"),"50%",IF(AND(W19="Preventivo",X19="Manual"),"40%",IF(AND(W19="Detectivo",X19="Automático"),"40%",IF(AND(W19="Detectivo",X19="Manual"),"30%",IF(AND(W19="Correctivo",X19="Automático"),"35%",IF(AND(W19="Correctivo",X19="Manual"),"25%",""))))))</f>
        <v>40%</v>
      </c>
      <c r="Z19" s="46" t="s">
        <v>66</v>
      </c>
      <c r="AA19" s="46" t="s">
        <v>67</v>
      </c>
      <c r="AB19" s="46" t="s">
        <v>68</v>
      </c>
      <c r="AC19" s="18">
        <f>IFERROR(IF(AND(V18="Probabilidad",V19="Probabilidad"),(AE18-(+AE18*Y19)),IF(V19="Probabilidad",(K18-(+K18*Y19)),IF(V19="Impacto",AE18,""))),"")</f>
        <v>0.28799999999999998</v>
      </c>
      <c r="AD19" s="132"/>
      <c r="AE19" s="17">
        <f t="shared" si="5"/>
        <v>0.28799999999999998</v>
      </c>
      <c r="AF19" s="132"/>
      <c r="AG19" s="19">
        <f>IFERROR(IF(AND(V18="Impacto",V19="Impacto"),(AG18-(+AG18*Y19)),IF(V19="Impacto",(O18-(+O18*Y19)),IF(V19="Probabilidad",AG18,""))),"")</f>
        <v>0.8</v>
      </c>
      <c r="AH19" s="135"/>
      <c r="AI19" s="111"/>
      <c r="AJ19" s="20"/>
      <c r="AK19" s="48" t="s">
        <v>242</v>
      </c>
      <c r="AL19" s="50" t="s">
        <v>575</v>
      </c>
      <c r="AM19" s="50" t="s">
        <v>576</v>
      </c>
      <c r="AN19" s="20"/>
      <c r="AO19" s="114"/>
      <c r="AP19" s="158"/>
      <c r="AQ19" s="158"/>
      <c r="AR19" s="159"/>
      <c r="AS19" s="14"/>
      <c r="AT19" s="14"/>
      <c r="AU19" s="14"/>
      <c r="AV19" s="14"/>
      <c r="AW19" s="14"/>
      <c r="AX19" s="14"/>
      <c r="AY19" s="14"/>
      <c r="AZ19" s="14"/>
      <c r="BA19" s="14"/>
      <c r="BB19" s="14"/>
      <c r="BC19" s="14"/>
      <c r="BD19" s="14"/>
      <c r="BE19" s="14"/>
      <c r="BF19" s="14"/>
      <c r="BG19" s="14"/>
      <c r="BH19" s="14"/>
      <c r="BI19" s="14"/>
      <c r="BJ19" s="14"/>
    </row>
    <row r="20" spans="1:62" s="15" customFormat="1" ht="162.75" customHeight="1" x14ac:dyDescent="0.25">
      <c r="A20" s="144"/>
      <c r="B20" s="173"/>
      <c r="C20" s="147"/>
      <c r="D20" s="138"/>
      <c r="E20" s="138"/>
      <c r="F20" s="138"/>
      <c r="G20" s="150"/>
      <c r="H20" s="138"/>
      <c r="I20" s="114"/>
      <c r="J20" s="123"/>
      <c r="K20" s="126"/>
      <c r="L20" s="141"/>
      <c r="M20" s="141"/>
      <c r="N20" s="123"/>
      <c r="O20" s="126"/>
      <c r="P20" s="129"/>
      <c r="Q20" s="48" t="s">
        <v>199</v>
      </c>
      <c r="R20" s="50" t="s">
        <v>572</v>
      </c>
      <c r="S20" s="50" t="s">
        <v>487</v>
      </c>
      <c r="T20" s="50" t="s">
        <v>488</v>
      </c>
      <c r="U20" s="52" t="str">
        <f t="shared" ref="U20:U24" si="8">+CONCATENATE(R20," ",S20," ",T20)</f>
        <v>El encargado de la Sección de Combustibles de la BRIAV32, BAAAS,  Verificar mensualmente la documentación de entradas y salidas de los repuestos y elementos utilizados para el mantenimiento a los sistemas de combustible de aviación, dando cumplimiento a la Circular No. 12 de Mecanismos de Control y Soporte Logístico para la Administración y Vigilancia del Combustible de Aviación, con el propósito de realizar cruce y revista al almacén de equipos FARE, y poder garantizar el Stop de repuestos necesarios para el mantenimiento de los sistemas de combustible de aviación,   en caso de haber una novedad se oficiara al comando superior para verificar las novedades evidenciadas,  dejando como revista el informe de revista del almacén de equipos FARE</v>
      </c>
      <c r="V20" s="16" t="str">
        <f t="shared" si="1"/>
        <v>Probabilidad</v>
      </c>
      <c r="W20" s="46" t="s">
        <v>64</v>
      </c>
      <c r="X20" s="46" t="s">
        <v>65</v>
      </c>
      <c r="Y20" s="17" t="str">
        <f>IF(AND(W20="Preventivo",X20="Automático"),"50%",IF(AND(W20="Preventivo",X20="Manual"),"40%",IF(AND(W20="Detectivo",X20="Automático"),"40%",IF(AND(W20="Detectivo",X20="Manual"),"30%",IF(AND(W20="Correctivo",X20="Automático"),"35%",IF(AND(W20="Correctivo",X20="Manual"),"25%",""))))))</f>
        <v>40%</v>
      </c>
      <c r="Z20" s="46" t="s">
        <v>66</v>
      </c>
      <c r="AA20" s="46" t="s">
        <v>67</v>
      </c>
      <c r="AB20" s="46" t="s">
        <v>68</v>
      </c>
      <c r="AC20" s="18">
        <f t="shared" ref="AC20:AC24" si="9">IFERROR(IF(AND(V19="Probabilidad",V20="Probabilidad"),(AE19-(+AE19*Y20)),IF(V20="Probabilidad",(K19-(+K19*Y20)),IF(V20="Impacto",AE19,""))),"")</f>
        <v>0.17279999999999998</v>
      </c>
      <c r="AD20" s="132"/>
      <c r="AE20" s="17">
        <f t="shared" si="5"/>
        <v>0.17279999999999998</v>
      </c>
      <c r="AF20" s="132"/>
      <c r="AG20" s="19">
        <f>IFERROR(IF(AND(V18="Impacto",V19="Impacto",V20="Impacto"),(AG19-(+AG19*Y20)),IF(V20="Impacto",(O18-(+O18*Y20)),IF(V20="Probabilidad",AG19,""))),"")</f>
        <v>0.8</v>
      </c>
      <c r="AH20" s="135"/>
      <c r="AI20" s="111"/>
      <c r="AJ20" s="20"/>
      <c r="AK20" s="48"/>
      <c r="AL20" s="50"/>
      <c r="AM20" s="48"/>
      <c r="AN20" s="20"/>
      <c r="AO20" s="114"/>
      <c r="AP20" s="158"/>
      <c r="AQ20" s="158"/>
      <c r="AR20" s="159"/>
      <c r="AS20" s="14"/>
      <c r="AT20" s="14"/>
      <c r="AU20" s="14"/>
      <c r="AV20" s="14"/>
      <c r="AW20" s="14"/>
      <c r="AX20" s="14"/>
      <c r="AY20" s="14"/>
      <c r="AZ20" s="14"/>
      <c r="BA20" s="14"/>
      <c r="BB20" s="14"/>
      <c r="BC20" s="14"/>
      <c r="BD20" s="14"/>
      <c r="BE20" s="14"/>
      <c r="BF20" s="14"/>
      <c r="BG20" s="14"/>
      <c r="BH20" s="14"/>
      <c r="BI20" s="14"/>
      <c r="BJ20" s="14"/>
    </row>
    <row r="21" spans="1:62" s="15" customFormat="1" ht="177" customHeight="1" x14ac:dyDescent="0.25">
      <c r="A21" s="144"/>
      <c r="B21" s="173"/>
      <c r="C21" s="147"/>
      <c r="D21" s="138"/>
      <c r="E21" s="138"/>
      <c r="F21" s="138"/>
      <c r="G21" s="150"/>
      <c r="H21" s="138"/>
      <c r="I21" s="114"/>
      <c r="J21" s="123"/>
      <c r="K21" s="126"/>
      <c r="L21" s="141"/>
      <c r="M21" s="141"/>
      <c r="N21" s="123"/>
      <c r="O21" s="126"/>
      <c r="P21" s="129"/>
      <c r="Q21" s="48" t="s">
        <v>201</v>
      </c>
      <c r="R21" s="50" t="s">
        <v>485</v>
      </c>
      <c r="S21" s="50" t="s">
        <v>489</v>
      </c>
      <c r="T21" s="50" t="s">
        <v>573</v>
      </c>
      <c r="U21" s="52" t="str">
        <f t="shared" si="8"/>
        <v>El encargado de la Sección de Combustibles de la DAVAA, BRIAV25, BASPA25, BRIAV32, BAAAS, BRIAV33 y BMMA1-8, Verificar mensualmente el cumplimiento del plan de mantenimiento preventivo y correctivo de Sistemas Suministro de Combustible en los puntos Tanqueo Área de Operaciones BMMA'S y BASPA25, según lo establecido en el manual 4-28-1 conocimiento y manejo de combustible de aviación,   con el propósito de optimizar la vida útil de los equipos se coordina con la BRIAV 32 BAAAS para proporcionar las facilidades del ingreso y elaboración de los mantenimientos, en caso de no realizar los mantenimientos de acuerdo al plan se oficiara a ese comando informe las causas del incumplimiento, dejando como evidencia el informe de avance mantenimientos programados sistema de combustibles de aviación.</v>
      </c>
      <c r="V21" s="16" t="str">
        <f t="shared" si="1"/>
        <v>Probabilidad</v>
      </c>
      <c r="W21" s="46" t="s">
        <v>70</v>
      </c>
      <c r="X21" s="46" t="s">
        <v>65</v>
      </c>
      <c r="Y21" s="17" t="str">
        <f t="shared" ref="Y21" si="10">IF(AND(W21="Preventivo",X21="Automático"),"50%",IF(AND(W21="Preventivo",X21="Manual"),"40%",IF(AND(W21="Detectivo",X21="Automático"),"40%",IF(AND(W21="Detectivo",X21="Manual"),"30%",IF(AND(W21="Correctivo",X21="Automático"),"35%",IF(AND(W21="Correctivo",X21="Manual"),"25%",""))))))</f>
        <v>30%</v>
      </c>
      <c r="Z21" s="46" t="s">
        <v>66</v>
      </c>
      <c r="AA21" s="46" t="s">
        <v>67</v>
      </c>
      <c r="AB21" s="46" t="s">
        <v>68</v>
      </c>
      <c r="AC21" s="18">
        <f t="shared" si="9"/>
        <v>0.12095999999999998</v>
      </c>
      <c r="AD21" s="132"/>
      <c r="AE21" s="17">
        <f t="shared" si="5"/>
        <v>0.12095999999999998</v>
      </c>
      <c r="AF21" s="132"/>
      <c r="AG21" s="19">
        <f>IFERROR(IF(AND(V18="Impacto",V19="Impacto",V20="Impacto",V21="Impacto"),(AG20-(+AG20*Y21)),IF(V21="Impacto",(O18-(+O18*Y21)),IF(V21="Probabilidad",AG20,""))),"")</f>
        <v>0.8</v>
      </c>
      <c r="AH21" s="135"/>
      <c r="AI21" s="111"/>
      <c r="AJ21" s="20"/>
      <c r="AK21" s="48"/>
      <c r="AL21" s="50"/>
      <c r="AM21" s="48"/>
      <c r="AN21" s="20"/>
      <c r="AO21" s="114"/>
      <c r="AP21" s="158"/>
      <c r="AQ21" s="158"/>
      <c r="AR21" s="159"/>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20"/>
      <c r="AK22" s="48"/>
      <c r="AL22" s="50"/>
      <c r="AM22" s="48"/>
      <c r="AN22" s="20"/>
      <c r="AO22" s="114"/>
      <c r="AP22" s="158"/>
      <c r="AQ22" s="158"/>
      <c r="AR22" s="159"/>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20"/>
      <c r="AK23" s="48"/>
      <c r="AL23" s="50"/>
      <c r="AM23" s="48"/>
      <c r="AN23" s="20"/>
      <c r="AO23" s="114"/>
      <c r="AP23" s="158"/>
      <c r="AQ23" s="158"/>
      <c r="AR23" s="159"/>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20"/>
      <c r="AK24" s="48"/>
      <c r="AL24" s="50"/>
      <c r="AM24" s="48"/>
      <c r="AN24" s="20"/>
      <c r="AO24" s="114"/>
      <c r="AP24" s="158"/>
      <c r="AQ24" s="158"/>
      <c r="AR24" s="159"/>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IF(NOT(ISERROR(MATCH(L25,'[18]Tabla Impacto'!$B$221:$B$223,0))),'[18]Tabla Impacto'!$F$223,L25)</f>
        <v>0</v>
      </c>
      <c r="N25" s="123" t="str">
        <f>IF(OR(M25='[18]Tabla Impacto'!$C$11,M25='[18]Tabla Impacto'!$D$11),"Leve",IF(OR(M25='[18]Tabla Impacto'!$C$12,M25='[18]Tabla Impacto'!$D$12),"Menor",IF(OR(M25='[18]Tabla Impacto'!$C$13,M25='[18]Tabla Impacto'!$D$13),"Moderado",IF(OR(M25='[18]Tabla Impacto'!$C$14,M25='[18]Tabla Impacto'!$D$14),"Mayor",IF(OR(M25='[18]Tabla Impacto'!$C$15,M25='[18]Tabla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IFERROR(LOOKUP(LOOKUP(2,1/(AC25:AC31&lt;&gt;""),AC25:AC31),'[18]Opciones Tratamiento'!$I$2:$I$6,'[18]Opciones Tratamiento'!$J$2:$J$6),"")</f>
        <v/>
      </c>
      <c r="AE25" s="17" t="str">
        <f>+AC25</f>
        <v/>
      </c>
      <c r="AF25" s="132" t="str">
        <f>IFERROR(LOOKUP(LOOKUP(2,1/(AG25:AG31&lt;&gt;""),AG25:AG31),'[18]Opciones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20"/>
      <c r="AK25" s="48"/>
      <c r="AL25" s="50"/>
      <c r="AM25" s="48"/>
      <c r="AN25" s="20"/>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20"/>
      <c r="AK26" s="48"/>
      <c r="AL26" s="50"/>
      <c r="AM26" s="48"/>
      <c r="AN26" s="20"/>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20"/>
      <c r="AK27" s="48"/>
      <c r="AL27" s="50"/>
      <c r="AM27" s="48"/>
      <c r="AN27" s="20"/>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20"/>
      <c r="AK28" s="48"/>
      <c r="AL28" s="50"/>
      <c r="AM28" s="48"/>
      <c r="AN28" s="20"/>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20"/>
      <c r="AK29" s="48"/>
      <c r="AL29" s="50"/>
      <c r="AM29" s="48"/>
      <c r="AN29" s="20"/>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20"/>
      <c r="AK30" s="48"/>
      <c r="AL30" s="50"/>
      <c r="AM30" s="48"/>
      <c r="AN30" s="20"/>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20"/>
      <c r="AK31" s="48"/>
      <c r="AL31" s="50"/>
      <c r="AM31" s="48"/>
      <c r="AN31" s="20"/>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IF(NOT(ISERROR(MATCH(L32,'[18]Tabla Impacto'!$B$221:$B$223,0))),'[18]Tabla Impacto'!$F$223,L32)</f>
        <v>0</v>
      </c>
      <c r="N32" s="123" t="str">
        <f>IF(OR(M32='[18]Tabla Impacto'!$C$11,M32='[18]Tabla Impacto'!$D$11),"Leve",IF(OR(M32='[18]Tabla Impacto'!$C$12,M32='[18]Tabla Impacto'!$D$12),"Menor",IF(OR(M32='[18]Tabla Impacto'!$C$13,M32='[18]Tabla Impacto'!$D$13),"Moderado",IF(OR(M32='[18]Tabla Impacto'!$C$14,M32='[18]Tabla Impacto'!$D$14),"Mayor",IF(OR(M32='[18]Tabla Impacto'!$C$15,M32='[18]Tabla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IFERROR(LOOKUP(LOOKUP(2,1/(AC32:AC38&lt;&gt;""),AC32:AC38),'[18]Opciones Tratamiento'!$I$2:$I$6,'[18]Opciones Tratamiento'!$J$2:$J$6),"")</f>
        <v/>
      </c>
      <c r="AE32" s="17" t="str">
        <f>+AC32</f>
        <v/>
      </c>
      <c r="AF32" s="132" t="str">
        <f>IFERROR(LOOKUP(LOOKUP(2,1/(AG32:AG38&lt;&gt;""),AG32:AG38),'[18]Opciones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20"/>
      <c r="AK32" s="48"/>
      <c r="AL32" s="50"/>
      <c r="AM32" s="48"/>
      <c r="AN32" s="20"/>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20"/>
      <c r="AK33" s="48"/>
      <c r="AL33" s="50"/>
      <c r="AM33" s="48"/>
      <c r="AN33" s="20"/>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20"/>
      <c r="AK34" s="48"/>
      <c r="AL34" s="50"/>
      <c r="AM34" s="48"/>
      <c r="AN34" s="20"/>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20"/>
      <c r="AK35" s="48"/>
      <c r="AL35" s="50"/>
      <c r="AM35" s="48"/>
      <c r="AN35" s="20"/>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20"/>
      <c r="AK36" s="48"/>
      <c r="AL36" s="50"/>
      <c r="AM36" s="48"/>
      <c r="AN36" s="20"/>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20"/>
      <c r="AK37" s="48"/>
      <c r="AL37" s="50"/>
      <c r="AM37" s="48"/>
      <c r="AN37" s="20"/>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20"/>
      <c r="AK38" s="48"/>
      <c r="AL38" s="50"/>
      <c r="AM38" s="48"/>
      <c r="AN38" s="20"/>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IF(NOT(ISERROR(MATCH(L39,'[18]Tabla Impacto'!$B$221:$B$223,0))),'[18]Tabla Impacto'!$F$223,L39)</f>
        <v>0</v>
      </c>
      <c r="N39" s="123" t="str">
        <f>IF(OR(M39='[18]Tabla Impacto'!$C$11,M39='[18]Tabla Impacto'!$D$11),"Leve",IF(OR(M39='[18]Tabla Impacto'!$C$12,M39='[18]Tabla Impacto'!$D$12),"Menor",IF(OR(M39='[18]Tabla Impacto'!$C$13,M39='[18]Tabla Impacto'!$D$13),"Moderado",IF(OR(M39='[18]Tabla Impacto'!$C$14,M39='[18]Tabla Impacto'!$D$14),"Mayor",IF(OR(M39='[18]Tabla Impacto'!$C$15,M39='[18]Tabla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IFERROR(LOOKUP(LOOKUP(2,1/(AC39:AC45&lt;&gt;""),AC39:AC45),'[18]Opciones Tratamiento'!$I$2:$I$6,'[18]Opciones Tratamiento'!$J$2:$J$6),"")</f>
        <v/>
      </c>
      <c r="AE39" s="17" t="str">
        <f>+AC39</f>
        <v/>
      </c>
      <c r="AF39" s="132" t="str">
        <f>IFERROR(LOOKUP(LOOKUP(2,1/(AG39:AG45&lt;&gt;""),AG39:AG45),'[18]Opciones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20"/>
      <c r="AK39" s="48"/>
      <c r="AL39" s="50"/>
      <c r="AM39" s="48"/>
      <c r="AN39" s="20"/>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20"/>
      <c r="AK40" s="48"/>
      <c r="AL40" s="50"/>
      <c r="AM40" s="48"/>
      <c r="AN40" s="20"/>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20"/>
      <c r="AK41" s="48"/>
      <c r="AL41" s="50"/>
      <c r="AM41" s="48"/>
      <c r="AN41" s="20"/>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20"/>
      <c r="AK42" s="48"/>
      <c r="AL42" s="50"/>
      <c r="AM42" s="48"/>
      <c r="AN42" s="20"/>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20"/>
      <c r="AK43" s="48"/>
      <c r="AL43" s="50"/>
      <c r="AM43" s="48"/>
      <c r="AN43" s="20"/>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20"/>
      <c r="AK44" s="48"/>
      <c r="AL44" s="50"/>
      <c r="AM44" s="48"/>
      <c r="AN44" s="20"/>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20"/>
      <c r="AK45" s="48"/>
      <c r="AL45" s="50"/>
      <c r="AM45" s="48"/>
      <c r="AN45" s="20"/>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IF(NOT(ISERROR(MATCH(L46,'[18]Tabla Impacto'!$B$221:$B$223,0))),'[18]Tabla Impacto'!$F$223,L46)</f>
        <v>0</v>
      </c>
      <c r="N46" s="123" t="str">
        <f>IF(OR(M46='[18]Tabla Impacto'!$C$11,M46='[18]Tabla Impacto'!$D$11),"Leve",IF(OR(M46='[18]Tabla Impacto'!$C$12,M46='[18]Tabla Impacto'!$D$12),"Menor",IF(OR(M46='[18]Tabla Impacto'!$C$13,M46='[18]Tabla Impacto'!$D$13),"Moderado",IF(OR(M46='[18]Tabla Impacto'!$C$14,M46='[18]Tabla Impacto'!$D$14),"Mayor",IF(OR(M46='[18]Tabla Impacto'!$C$15,M46='[18]Tabla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IFERROR(LOOKUP(LOOKUP(2,1/(AC46:AC52&lt;&gt;""),AC46:AC52),'[18]Opciones Tratamiento'!$I$2:$I$6,'[18]Opciones Tratamiento'!$J$2:$J$6),"")</f>
        <v/>
      </c>
      <c r="AE46" s="17" t="str">
        <f>+AC46</f>
        <v/>
      </c>
      <c r="AF46" s="132" t="str">
        <f>IFERROR(LOOKUP(LOOKUP(2,1/(AG46:AG52&lt;&gt;""),AG46:AG52),'[18]Opciones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20"/>
      <c r="AK46" s="48"/>
      <c r="AL46" s="50"/>
      <c r="AM46" s="48"/>
      <c r="AN46" s="20"/>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20"/>
      <c r="AK47" s="48"/>
      <c r="AL47" s="50"/>
      <c r="AM47" s="48"/>
      <c r="AN47" s="20"/>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20"/>
      <c r="AK48" s="48"/>
      <c r="AL48" s="50"/>
      <c r="AM48" s="48"/>
      <c r="AN48" s="20"/>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20"/>
      <c r="AK49" s="48"/>
      <c r="AL49" s="50"/>
      <c r="AM49" s="48"/>
      <c r="AN49" s="20"/>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20"/>
      <c r="AK50" s="48"/>
      <c r="AL50" s="50"/>
      <c r="AM50" s="48"/>
      <c r="AN50" s="20"/>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20"/>
      <c r="AK51" s="48"/>
      <c r="AL51" s="50"/>
      <c r="AM51" s="48"/>
      <c r="AN51" s="20"/>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20"/>
      <c r="AK52" s="48"/>
      <c r="AL52" s="50"/>
      <c r="AM52" s="48"/>
      <c r="AN52" s="20"/>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IF(NOT(ISERROR(MATCH(L53,'[18]Tabla Impacto'!$B$221:$B$223,0))),'[18]Tabla Impacto'!$F$223,L53)</f>
        <v>0</v>
      </c>
      <c r="N53" s="123" t="str">
        <f>IF(OR(M53='[18]Tabla Impacto'!$C$11,M53='[18]Tabla Impacto'!$D$11),"Leve",IF(OR(M53='[18]Tabla Impacto'!$C$12,M53='[18]Tabla Impacto'!$D$12),"Menor",IF(OR(M53='[18]Tabla Impacto'!$C$13,M53='[18]Tabla Impacto'!$D$13),"Moderado",IF(OR(M53='[18]Tabla Impacto'!$C$14,M53='[18]Tabla Impacto'!$D$14),"Mayor",IF(OR(M53='[18]Tabla Impacto'!$C$15,M53='[18]Tabla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IFERROR(LOOKUP(LOOKUP(2,1/(AC53:AC59&lt;&gt;""),AC53:AC59),'[18]Opciones Tratamiento'!$I$2:$I$6,'[18]Opciones Tratamiento'!$J$2:$J$6),"")</f>
        <v/>
      </c>
      <c r="AE53" s="17" t="str">
        <f>+AC53</f>
        <v/>
      </c>
      <c r="AF53" s="132" t="str">
        <f>IFERROR(LOOKUP(LOOKUP(2,1/(AG53:AG59&lt;&gt;""),AG53:AG59),'[18]Opciones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20"/>
      <c r="AK53" s="48"/>
      <c r="AL53" s="50"/>
      <c r="AM53" s="48"/>
      <c r="AN53" s="20"/>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20"/>
      <c r="AK54" s="48"/>
      <c r="AL54" s="50"/>
      <c r="AM54" s="48"/>
      <c r="AN54" s="20"/>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20"/>
      <c r="AK55" s="48"/>
      <c r="AL55" s="50"/>
      <c r="AM55" s="48"/>
      <c r="AN55" s="20"/>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20"/>
      <c r="AK56" s="48"/>
      <c r="AL56" s="50"/>
      <c r="AM56" s="48"/>
      <c r="AN56" s="20"/>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20"/>
      <c r="AK57" s="48"/>
      <c r="AL57" s="50"/>
      <c r="AM57" s="48"/>
      <c r="AN57" s="20"/>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20"/>
      <c r="AK58" s="48"/>
      <c r="AL58" s="50"/>
      <c r="AM58" s="48"/>
      <c r="AN58" s="20"/>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20"/>
      <c r="AK59" s="48"/>
      <c r="AL59" s="50"/>
      <c r="AM59" s="48"/>
      <c r="AN59" s="20"/>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IF(NOT(ISERROR(MATCH(L60,'[18]Tabla Impacto'!$B$221:$B$223,0))),'[18]Tabla Impacto'!$F$223,L60)</f>
        <v>0</v>
      </c>
      <c r="N60" s="123" t="str">
        <f>IF(OR(M60='[18]Tabla Impacto'!$C$11,M60='[18]Tabla Impacto'!$D$11),"Leve",IF(OR(M60='[18]Tabla Impacto'!$C$12,M60='[18]Tabla Impacto'!$D$12),"Menor",IF(OR(M60='[18]Tabla Impacto'!$C$13,M60='[18]Tabla Impacto'!$D$13),"Moderado",IF(OR(M60='[18]Tabla Impacto'!$C$14,M60='[18]Tabla Impacto'!$D$14),"Mayor",IF(OR(M60='[18]Tabla Impacto'!$C$15,M60='[18]Tabla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IFERROR(LOOKUP(LOOKUP(2,1/(AC60:AC66&lt;&gt;""),AC60:AC66),'[18]Opciones Tratamiento'!$I$2:$I$6,'[18]Opciones Tratamiento'!$J$2:$J$6),"")</f>
        <v/>
      </c>
      <c r="AE60" s="17" t="str">
        <f>+AC60</f>
        <v/>
      </c>
      <c r="AF60" s="132" t="str">
        <f>IFERROR(LOOKUP(LOOKUP(2,1/(AG60:AG66&lt;&gt;""),AG60:AG66),'[18]Opciones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20"/>
      <c r="AK60" s="48"/>
      <c r="AL60" s="50"/>
      <c r="AM60" s="48"/>
      <c r="AN60" s="20"/>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20"/>
      <c r="AK61" s="48"/>
      <c r="AL61" s="50"/>
      <c r="AM61" s="48"/>
      <c r="AN61" s="20"/>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20"/>
      <c r="AK62" s="48"/>
      <c r="AL62" s="50"/>
      <c r="AM62" s="48"/>
      <c r="AN62" s="20"/>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20"/>
      <c r="AK63" s="48"/>
      <c r="AL63" s="50"/>
      <c r="AM63" s="48"/>
      <c r="AN63" s="20"/>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20"/>
      <c r="AK64" s="48"/>
      <c r="AL64" s="50"/>
      <c r="AM64" s="48"/>
      <c r="AN64" s="20"/>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20"/>
      <c r="AK65" s="48"/>
      <c r="AL65" s="50"/>
      <c r="AM65" s="48"/>
      <c r="AN65" s="20"/>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x14ac:dyDescent="0.25">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24"/>
      <c r="AK66" s="49"/>
      <c r="AL66" s="51"/>
      <c r="AM66" s="49"/>
      <c r="AN66" s="24"/>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IF(NOT(ISERROR(MATCH(L67,'[18]Tabla Impacto'!$B$221:$B$223,0))),'[18]Tabla Impacto'!$F$223,L67)</f>
        <v>0</v>
      </c>
      <c r="N67" s="123" t="str">
        <f>IF(OR(M67='[18]Tabla Impacto'!$C$11,M67='[18]Tabla Impacto'!$D$11),"Leve",IF(OR(M67='[18]Tabla Impacto'!$C$12,M67='[18]Tabla Impacto'!$D$12),"Menor",IF(OR(M67='[18]Tabla Impacto'!$C$13,M67='[18]Tabla Impacto'!$D$13),"Moderado",IF(OR(M67='[18]Tabla Impacto'!$C$14,M67='[18]Tabla Impacto'!$D$14),"Mayor",IF(OR(M67='[18]Tabla Impacto'!$C$15,M67='[18]Tabla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IFERROR(LOOKUP(LOOKUP(2,1/(AC67:AC73&lt;&gt;""),AC67:AC73),'[18]Opciones Tratamiento'!$I$2:$I$6,'[18]Opciones Tratamiento'!$J$2:$J$6),"")</f>
        <v/>
      </c>
      <c r="AE67" s="17" t="str">
        <f>+AC67</f>
        <v/>
      </c>
      <c r="AF67" s="132" t="str">
        <f>IFERROR(LOOKUP(LOOKUP(2,1/(AG67:AG73&lt;&gt;""),AG67:AG73),'[18]Opciones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20"/>
      <c r="AK67" s="48"/>
      <c r="AL67" s="50"/>
      <c r="AM67" s="48"/>
      <c r="AN67" s="20"/>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20"/>
      <c r="AK68" s="48"/>
      <c r="AL68" s="50"/>
      <c r="AM68" s="48"/>
      <c r="AN68" s="20"/>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20"/>
      <c r="AK69" s="48"/>
      <c r="AL69" s="50"/>
      <c r="AM69" s="48"/>
      <c r="AN69" s="20"/>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20"/>
      <c r="AK70" s="48"/>
      <c r="AL70" s="50"/>
      <c r="AM70" s="48"/>
      <c r="AN70" s="20"/>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20"/>
      <c r="AK71" s="48"/>
      <c r="AL71" s="50"/>
      <c r="AM71" s="48"/>
      <c r="AN71" s="20"/>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20"/>
      <c r="AK72" s="48"/>
      <c r="AL72" s="50"/>
      <c r="AM72" s="48"/>
      <c r="AN72" s="20"/>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x14ac:dyDescent="0.25">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24"/>
      <c r="AK73" s="49"/>
      <c r="AL73" s="51"/>
      <c r="AM73" s="49"/>
      <c r="AN73" s="24"/>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IF(NOT(ISERROR(MATCH(L74,'[18]Tabla Impacto'!$B$221:$B$223,0))),'[18]Tabla Impacto'!$F$223,L74)</f>
        <v>0</v>
      </c>
      <c r="N74" s="123" t="str">
        <f>IF(OR(M74='[18]Tabla Impacto'!$C$11,M74='[18]Tabla Impacto'!$D$11),"Leve",IF(OR(M74='[18]Tabla Impacto'!$C$12,M74='[18]Tabla Impacto'!$D$12),"Menor",IF(OR(M74='[18]Tabla Impacto'!$C$13,M74='[18]Tabla Impacto'!$D$13),"Moderado",IF(OR(M74='[18]Tabla Impacto'!$C$14,M74='[18]Tabla Impacto'!$D$14),"Mayor",IF(OR(M74='[18]Tabla Impacto'!$C$15,M74='[18]Tabla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IFERROR(LOOKUP(LOOKUP(2,1/(AC74:AC80&lt;&gt;""),AC74:AC80),'[18]Opciones Tratamiento'!$I$2:$I$6,'[18]Opciones Tratamiento'!$J$2:$J$6),"")</f>
        <v/>
      </c>
      <c r="AE74" s="17" t="str">
        <f>+AC74</f>
        <v/>
      </c>
      <c r="AF74" s="132" t="str">
        <f>IFERROR(LOOKUP(LOOKUP(2,1/(AG74:AG80&lt;&gt;""),AG74:AG80),'[18]Opciones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20"/>
      <c r="AK74" s="48"/>
      <c r="AL74" s="50"/>
      <c r="AM74" s="48"/>
      <c r="AN74" s="20"/>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20"/>
      <c r="AK75" s="48"/>
      <c r="AL75" s="50"/>
      <c r="AM75" s="48"/>
      <c r="AN75" s="20"/>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20"/>
      <c r="AK76" s="48"/>
      <c r="AL76" s="50"/>
      <c r="AM76" s="48"/>
      <c r="AN76" s="20"/>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20"/>
      <c r="AK77" s="48"/>
      <c r="AL77" s="50"/>
      <c r="AM77" s="48"/>
      <c r="AN77" s="20"/>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20"/>
      <c r="AK78" s="48"/>
      <c r="AL78" s="50"/>
      <c r="AM78" s="48"/>
      <c r="AN78" s="20"/>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20"/>
      <c r="AK79" s="48"/>
      <c r="AL79" s="50"/>
      <c r="AM79" s="48"/>
      <c r="AN79" s="20"/>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x14ac:dyDescent="0.25">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24"/>
      <c r="AK80" s="49"/>
      <c r="AL80" s="51"/>
      <c r="AM80" s="49"/>
      <c r="AN80" s="24"/>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1.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3FCVwAt58SdsJFL/yptbz6kdh802OCkvjqRaN1pu93s4zdG2jlfEPp2RhrO65Tsb3Mn5thlBMVFQH/tzL1/rEg==" saltValue="7ALuPxj7QgxVv+D4ERBiJ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89" priority="281" operator="equal">
      <formula>"Muy Alta"</formula>
    </cfRule>
    <cfRule type="cellIs" dxfId="288" priority="282" operator="equal">
      <formula>"Alta"</formula>
    </cfRule>
    <cfRule type="cellIs" dxfId="287" priority="283" operator="equal">
      <formula>"Media"</formula>
    </cfRule>
    <cfRule type="cellIs" dxfId="286" priority="284" operator="equal">
      <formula>"Baja"</formula>
    </cfRule>
    <cfRule type="cellIs" dxfId="285" priority="285" operator="equal">
      <formula>"Muy Baja"</formula>
    </cfRule>
  </conditionalFormatting>
  <conditionalFormatting sqref="J18">
    <cfRule type="cellIs" dxfId="284" priority="252" operator="equal">
      <formula>"Muy Alta"</formula>
    </cfRule>
    <cfRule type="cellIs" dxfId="283" priority="253" operator="equal">
      <formula>"Alta"</formula>
    </cfRule>
    <cfRule type="cellIs" dxfId="282" priority="254" operator="equal">
      <formula>"Media"</formula>
    </cfRule>
    <cfRule type="cellIs" dxfId="281" priority="255" operator="equal">
      <formula>"Baja"</formula>
    </cfRule>
    <cfRule type="cellIs" dxfId="280" priority="256" operator="equal">
      <formula>"Muy Baja"</formula>
    </cfRule>
  </conditionalFormatting>
  <conditionalFormatting sqref="J25">
    <cfRule type="cellIs" dxfId="279" priority="223" operator="equal">
      <formula>"Muy Alta"</formula>
    </cfRule>
    <cfRule type="cellIs" dxfId="278" priority="224" operator="equal">
      <formula>"Alta"</formula>
    </cfRule>
    <cfRule type="cellIs" dxfId="277" priority="225" operator="equal">
      <formula>"Media"</formula>
    </cfRule>
    <cfRule type="cellIs" dxfId="276" priority="226" operator="equal">
      <formula>"Baja"</formula>
    </cfRule>
    <cfRule type="cellIs" dxfId="275" priority="227" operator="equal">
      <formula>"Muy Baja"</formula>
    </cfRule>
  </conditionalFormatting>
  <conditionalFormatting sqref="J32">
    <cfRule type="cellIs" dxfId="274" priority="194" operator="equal">
      <formula>"Muy Alta"</formula>
    </cfRule>
    <cfRule type="cellIs" dxfId="273" priority="195" operator="equal">
      <formula>"Alta"</formula>
    </cfRule>
    <cfRule type="cellIs" dxfId="272" priority="196" operator="equal">
      <formula>"Media"</formula>
    </cfRule>
    <cfRule type="cellIs" dxfId="271" priority="197" operator="equal">
      <formula>"Baja"</formula>
    </cfRule>
    <cfRule type="cellIs" dxfId="270" priority="198" operator="equal">
      <formula>"Muy Baja"</formula>
    </cfRule>
  </conditionalFormatting>
  <conditionalFormatting sqref="J39">
    <cfRule type="cellIs" dxfId="269" priority="165" operator="equal">
      <formula>"Muy Alta"</formula>
    </cfRule>
    <cfRule type="cellIs" dxfId="268" priority="166" operator="equal">
      <formula>"Alta"</formula>
    </cfRule>
    <cfRule type="cellIs" dxfId="267" priority="167" operator="equal">
      <formula>"Media"</formula>
    </cfRule>
    <cfRule type="cellIs" dxfId="266" priority="168" operator="equal">
      <formula>"Baja"</formula>
    </cfRule>
    <cfRule type="cellIs" dxfId="265" priority="169" operator="equal">
      <formula>"Muy Baja"</formula>
    </cfRule>
  </conditionalFormatting>
  <conditionalFormatting sqref="J46">
    <cfRule type="cellIs" dxfId="264" priority="136" operator="equal">
      <formula>"Muy Alta"</formula>
    </cfRule>
    <cfRule type="cellIs" dxfId="263" priority="137" operator="equal">
      <formula>"Alta"</formula>
    </cfRule>
    <cfRule type="cellIs" dxfId="262" priority="138" operator="equal">
      <formula>"Media"</formula>
    </cfRule>
    <cfRule type="cellIs" dxfId="261" priority="139" operator="equal">
      <formula>"Baja"</formula>
    </cfRule>
    <cfRule type="cellIs" dxfId="260" priority="140" operator="equal">
      <formula>"Muy Baja"</formula>
    </cfRule>
  </conditionalFormatting>
  <conditionalFormatting sqref="J53">
    <cfRule type="cellIs" dxfId="259" priority="107" operator="equal">
      <formula>"Muy Alta"</formula>
    </cfRule>
    <cfRule type="cellIs" dxfId="258" priority="108" operator="equal">
      <formula>"Alta"</formula>
    </cfRule>
    <cfRule type="cellIs" dxfId="257" priority="109" operator="equal">
      <formula>"Media"</formula>
    </cfRule>
    <cfRule type="cellIs" dxfId="256" priority="110" operator="equal">
      <formula>"Baja"</formula>
    </cfRule>
    <cfRule type="cellIs" dxfId="255" priority="111" operator="equal">
      <formula>"Muy Baja"</formula>
    </cfRule>
  </conditionalFormatting>
  <conditionalFormatting sqref="J60">
    <cfRule type="cellIs" dxfId="254" priority="78" operator="equal">
      <formula>"Muy Alta"</formula>
    </cfRule>
    <cfRule type="cellIs" dxfId="253" priority="79" operator="equal">
      <formula>"Alta"</formula>
    </cfRule>
    <cfRule type="cellIs" dxfId="252" priority="80" operator="equal">
      <formula>"Media"</formula>
    </cfRule>
    <cfRule type="cellIs" dxfId="251" priority="81" operator="equal">
      <formula>"Baja"</formula>
    </cfRule>
    <cfRule type="cellIs" dxfId="250" priority="82" operator="equal">
      <formula>"Muy Baja"</formula>
    </cfRule>
  </conditionalFormatting>
  <conditionalFormatting sqref="M11">
    <cfRule type="containsText" dxfId="249" priority="262" operator="containsText" text="❌">
      <formula>NOT(ISERROR(SEARCH("❌",M11)))</formula>
    </cfRule>
  </conditionalFormatting>
  <conditionalFormatting sqref="M18">
    <cfRule type="containsText" dxfId="248" priority="233" operator="containsText" text="❌">
      <formula>NOT(ISERROR(SEARCH("❌",M18)))</formula>
    </cfRule>
  </conditionalFormatting>
  <conditionalFormatting sqref="M25">
    <cfRule type="containsText" dxfId="247" priority="204" operator="containsText" text="❌">
      <formula>NOT(ISERROR(SEARCH("❌",M25)))</formula>
    </cfRule>
  </conditionalFormatting>
  <conditionalFormatting sqref="M32">
    <cfRule type="containsText" dxfId="246" priority="175" operator="containsText" text="❌">
      <formula>NOT(ISERROR(SEARCH("❌",M32)))</formula>
    </cfRule>
  </conditionalFormatting>
  <conditionalFormatting sqref="M39">
    <cfRule type="containsText" dxfId="245" priority="146" operator="containsText" text="❌">
      <formula>NOT(ISERROR(SEARCH("❌",M39)))</formula>
    </cfRule>
  </conditionalFormatting>
  <conditionalFormatting sqref="M46">
    <cfRule type="containsText" dxfId="244" priority="117" operator="containsText" text="❌">
      <formula>NOT(ISERROR(SEARCH("❌",M46)))</formula>
    </cfRule>
  </conditionalFormatting>
  <conditionalFormatting sqref="M53">
    <cfRule type="containsText" dxfId="243" priority="88" operator="containsText" text="❌">
      <formula>NOT(ISERROR(SEARCH("❌",M53)))</formula>
    </cfRule>
  </conditionalFormatting>
  <conditionalFormatting sqref="M60">
    <cfRule type="containsText" dxfId="242" priority="59" operator="containsText" text="❌">
      <formula>NOT(ISERROR(SEARCH("❌",M60)))</formula>
    </cfRule>
  </conditionalFormatting>
  <conditionalFormatting sqref="N11">
    <cfRule type="cellIs" dxfId="241" priority="286" operator="equal">
      <formula>"Catastrófico"</formula>
    </cfRule>
    <cfRule type="cellIs" dxfId="240" priority="287" operator="equal">
      <formula>"Mayor"</formula>
    </cfRule>
    <cfRule type="cellIs" dxfId="239" priority="288" operator="equal">
      <formula>"Moderado"</formula>
    </cfRule>
    <cfRule type="cellIs" dxfId="238" priority="289" operator="equal">
      <formula>"Menor"</formula>
    </cfRule>
    <cfRule type="cellIs" dxfId="237" priority="290" operator="equal">
      <formula>"Leve"</formula>
    </cfRule>
  </conditionalFormatting>
  <conditionalFormatting sqref="N18">
    <cfRule type="cellIs" dxfId="236" priority="257" operator="equal">
      <formula>"Catastrófico"</formula>
    </cfRule>
    <cfRule type="cellIs" dxfId="235" priority="258" operator="equal">
      <formula>"Mayor"</formula>
    </cfRule>
    <cfRule type="cellIs" dxfId="234" priority="259" operator="equal">
      <formula>"Moderado"</formula>
    </cfRule>
    <cfRule type="cellIs" dxfId="233" priority="260" operator="equal">
      <formula>"Menor"</formula>
    </cfRule>
    <cfRule type="cellIs" dxfId="232" priority="261" operator="equal">
      <formula>"Leve"</formula>
    </cfRule>
  </conditionalFormatting>
  <conditionalFormatting sqref="N25">
    <cfRule type="cellIs" dxfId="231" priority="228" operator="equal">
      <formula>"Catastrófico"</formula>
    </cfRule>
    <cfRule type="cellIs" dxfId="230" priority="229" operator="equal">
      <formula>"Mayor"</formula>
    </cfRule>
    <cfRule type="cellIs" dxfId="229" priority="230" operator="equal">
      <formula>"Moderado"</formula>
    </cfRule>
    <cfRule type="cellIs" dxfId="228" priority="231" operator="equal">
      <formula>"Menor"</formula>
    </cfRule>
    <cfRule type="cellIs" dxfId="227" priority="232" operator="equal">
      <formula>"Leve"</formula>
    </cfRule>
  </conditionalFormatting>
  <conditionalFormatting sqref="N32">
    <cfRule type="cellIs" dxfId="226" priority="199" operator="equal">
      <formula>"Catastrófico"</formula>
    </cfRule>
    <cfRule type="cellIs" dxfId="225" priority="200" operator="equal">
      <formula>"Mayor"</formula>
    </cfRule>
    <cfRule type="cellIs" dxfId="224" priority="201" operator="equal">
      <formula>"Moderado"</formula>
    </cfRule>
    <cfRule type="cellIs" dxfId="223" priority="202" operator="equal">
      <formula>"Menor"</formula>
    </cfRule>
    <cfRule type="cellIs" dxfId="222" priority="203" operator="equal">
      <formula>"Leve"</formula>
    </cfRule>
  </conditionalFormatting>
  <conditionalFormatting sqref="N39">
    <cfRule type="cellIs" dxfId="221" priority="170" operator="equal">
      <formula>"Catastrófico"</formula>
    </cfRule>
    <cfRule type="cellIs" dxfId="220" priority="171" operator="equal">
      <formula>"Mayor"</formula>
    </cfRule>
    <cfRule type="cellIs" dxfId="219" priority="172" operator="equal">
      <formula>"Moderado"</formula>
    </cfRule>
    <cfRule type="cellIs" dxfId="218" priority="173" operator="equal">
      <formula>"Menor"</formula>
    </cfRule>
    <cfRule type="cellIs" dxfId="217" priority="174" operator="equal">
      <formula>"Leve"</formula>
    </cfRule>
  </conditionalFormatting>
  <conditionalFormatting sqref="N46">
    <cfRule type="cellIs" dxfId="216" priority="141" operator="equal">
      <formula>"Catastrófico"</formula>
    </cfRule>
    <cfRule type="cellIs" dxfId="215" priority="142" operator="equal">
      <formula>"Mayor"</formula>
    </cfRule>
    <cfRule type="cellIs" dxfId="214" priority="143" operator="equal">
      <formula>"Moderado"</formula>
    </cfRule>
    <cfRule type="cellIs" dxfId="213" priority="144" operator="equal">
      <formula>"Menor"</formula>
    </cfRule>
    <cfRule type="cellIs" dxfId="212" priority="145" operator="equal">
      <formula>"Leve"</formula>
    </cfRule>
  </conditionalFormatting>
  <conditionalFormatting sqref="N53">
    <cfRule type="cellIs" dxfId="211" priority="112" operator="equal">
      <formula>"Catastrófico"</formula>
    </cfRule>
    <cfRule type="cellIs" dxfId="210" priority="113" operator="equal">
      <formula>"Mayor"</formula>
    </cfRule>
    <cfRule type="cellIs" dxfId="209" priority="114" operator="equal">
      <formula>"Moderado"</formula>
    </cfRule>
    <cfRule type="cellIs" dxfId="208" priority="115" operator="equal">
      <formula>"Menor"</formula>
    </cfRule>
    <cfRule type="cellIs" dxfId="207" priority="116" operator="equal">
      <formula>"Leve"</formula>
    </cfRule>
  </conditionalFormatting>
  <conditionalFormatting sqref="N60">
    <cfRule type="cellIs" dxfId="206" priority="83" operator="equal">
      <formula>"Catastrófico"</formula>
    </cfRule>
    <cfRule type="cellIs" dxfId="205" priority="84" operator="equal">
      <formula>"Mayor"</formula>
    </cfRule>
    <cfRule type="cellIs" dxfId="204" priority="85" operator="equal">
      <formula>"Moderado"</formula>
    </cfRule>
    <cfRule type="cellIs" dxfId="203" priority="86" operator="equal">
      <formula>"Menor"</formula>
    </cfRule>
    <cfRule type="cellIs" dxfId="202" priority="87" operator="equal">
      <formula>"Leve"</formula>
    </cfRule>
  </conditionalFormatting>
  <conditionalFormatting sqref="P11">
    <cfRule type="cellIs" dxfId="201" priority="277" operator="equal">
      <formula>"Extremo"</formula>
    </cfRule>
    <cfRule type="cellIs" dxfId="200" priority="278" operator="equal">
      <formula>"Alto"</formula>
    </cfRule>
    <cfRule type="cellIs" dxfId="199" priority="279" operator="equal">
      <formula>"Moderado"</formula>
    </cfRule>
    <cfRule type="cellIs" dxfId="198" priority="280" operator="equal">
      <formula>"Bajo"</formula>
    </cfRule>
  </conditionalFormatting>
  <conditionalFormatting sqref="P18">
    <cfRule type="cellIs" dxfId="197" priority="248" operator="equal">
      <formula>"Extremo"</formula>
    </cfRule>
    <cfRule type="cellIs" dxfId="196" priority="249" operator="equal">
      <formula>"Alto"</formula>
    </cfRule>
    <cfRule type="cellIs" dxfId="195" priority="250" operator="equal">
      <formula>"Moderado"</formula>
    </cfRule>
    <cfRule type="cellIs" dxfId="194" priority="251" operator="equal">
      <formula>"Bajo"</formula>
    </cfRule>
  </conditionalFormatting>
  <conditionalFormatting sqref="P25">
    <cfRule type="cellIs" dxfId="193" priority="219" operator="equal">
      <formula>"Extremo"</formula>
    </cfRule>
    <cfRule type="cellIs" dxfId="192" priority="220" operator="equal">
      <formula>"Alto"</formula>
    </cfRule>
    <cfRule type="cellIs" dxfId="191" priority="221" operator="equal">
      <formula>"Moderado"</formula>
    </cfRule>
    <cfRule type="cellIs" dxfId="190" priority="222" operator="equal">
      <formula>"Bajo"</formula>
    </cfRule>
  </conditionalFormatting>
  <conditionalFormatting sqref="P32">
    <cfRule type="cellIs" dxfId="189" priority="190" operator="equal">
      <formula>"Extremo"</formula>
    </cfRule>
    <cfRule type="cellIs" dxfId="188" priority="191" operator="equal">
      <formula>"Alto"</formula>
    </cfRule>
    <cfRule type="cellIs" dxfId="187" priority="192" operator="equal">
      <formula>"Moderado"</formula>
    </cfRule>
    <cfRule type="cellIs" dxfId="186" priority="193" operator="equal">
      <formula>"Bajo"</formula>
    </cfRule>
  </conditionalFormatting>
  <conditionalFormatting sqref="P39">
    <cfRule type="cellIs" dxfId="185" priority="161" operator="equal">
      <formula>"Extremo"</formula>
    </cfRule>
    <cfRule type="cellIs" dxfId="184" priority="162" operator="equal">
      <formula>"Alto"</formula>
    </cfRule>
    <cfRule type="cellIs" dxfId="183" priority="163" operator="equal">
      <formula>"Moderado"</formula>
    </cfRule>
    <cfRule type="cellIs" dxfId="182" priority="164" operator="equal">
      <formula>"Bajo"</formula>
    </cfRule>
  </conditionalFormatting>
  <conditionalFormatting sqref="P46">
    <cfRule type="cellIs" dxfId="181" priority="132" operator="equal">
      <formula>"Extremo"</formula>
    </cfRule>
    <cfRule type="cellIs" dxfId="180" priority="133" operator="equal">
      <formula>"Alto"</formula>
    </cfRule>
    <cfRule type="cellIs" dxfId="179" priority="134" operator="equal">
      <formula>"Moderado"</formula>
    </cfRule>
    <cfRule type="cellIs" dxfId="178" priority="135" operator="equal">
      <formula>"Bajo"</formula>
    </cfRule>
  </conditionalFormatting>
  <conditionalFormatting sqref="P53">
    <cfRule type="cellIs" dxfId="177" priority="103" operator="equal">
      <formula>"Extremo"</formula>
    </cfRule>
    <cfRule type="cellIs" dxfId="176" priority="104" operator="equal">
      <formula>"Alto"</formula>
    </cfRule>
    <cfRule type="cellIs" dxfId="175" priority="105" operator="equal">
      <formula>"Moderado"</formula>
    </cfRule>
    <cfRule type="cellIs" dxfId="174" priority="106" operator="equal">
      <formula>"Bajo"</formula>
    </cfRule>
  </conditionalFormatting>
  <conditionalFormatting sqref="P60">
    <cfRule type="cellIs" dxfId="173" priority="74" operator="equal">
      <formula>"Extremo"</formula>
    </cfRule>
    <cfRule type="cellIs" dxfId="172" priority="75" operator="equal">
      <formula>"Alto"</formula>
    </cfRule>
    <cfRule type="cellIs" dxfId="171" priority="76" operator="equal">
      <formula>"Moderado"</formula>
    </cfRule>
    <cfRule type="cellIs" dxfId="170" priority="77" operator="equal">
      <formula>"Bajo"</formula>
    </cfRule>
  </conditionalFormatting>
  <conditionalFormatting sqref="AD11">
    <cfRule type="cellIs" dxfId="169" priority="272" operator="equal">
      <formula>"Muy Alta"</formula>
    </cfRule>
    <cfRule type="cellIs" dxfId="168" priority="273" operator="equal">
      <formula>"Alta"</formula>
    </cfRule>
    <cfRule type="cellIs" dxfId="167" priority="274" operator="equal">
      <formula>"Media"</formula>
    </cfRule>
    <cfRule type="cellIs" dxfId="166" priority="275" operator="equal">
      <formula>"Baja"</formula>
    </cfRule>
    <cfRule type="cellIs" dxfId="165" priority="276" operator="equal">
      <formula>"Muy Baja"</formula>
    </cfRule>
  </conditionalFormatting>
  <conditionalFormatting sqref="AD18">
    <cfRule type="cellIs" dxfId="164" priority="243" operator="equal">
      <formula>"Muy Alta"</formula>
    </cfRule>
    <cfRule type="cellIs" dxfId="163" priority="244" operator="equal">
      <formula>"Alta"</formula>
    </cfRule>
    <cfRule type="cellIs" dxfId="162" priority="245" operator="equal">
      <formula>"Media"</formula>
    </cfRule>
    <cfRule type="cellIs" dxfId="161" priority="246" operator="equal">
      <formula>"Baja"</formula>
    </cfRule>
    <cfRule type="cellIs" dxfId="160" priority="247" operator="equal">
      <formula>"Muy Baja"</formula>
    </cfRule>
  </conditionalFormatting>
  <conditionalFormatting sqref="AD25">
    <cfRule type="cellIs" dxfId="159" priority="214" operator="equal">
      <formula>"Muy Alta"</formula>
    </cfRule>
    <cfRule type="cellIs" dxfId="158" priority="215" operator="equal">
      <formula>"Alta"</formula>
    </cfRule>
    <cfRule type="cellIs" dxfId="157" priority="216" operator="equal">
      <formula>"Media"</formula>
    </cfRule>
    <cfRule type="cellIs" dxfId="156" priority="217" operator="equal">
      <formula>"Baja"</formula>
    </cfRule>
    <cfRule type="cellIs" dxfId="155" priority="218" operator="equal">
      <formula>"Muy Baja"</formula>
    </cfRule>
  </conditionalFormatting>
  <conditionalFormatting sqref="AD32">
    <cfRule type="cellIs" dxfId="154" priority="185" operator="equal">
      <formula>"Muy Alta"</formula>
    </cfRule>
    <cfRule type="cellIs" dxfId="153" priority="186" operator="equal">
      <formula>"Alta"</formula>
    </cfRule>
    <cfRule type="cellIs" dxfId="152" priority="187" operator="equal">
      <formula>"Media"</formula>
    </cfRule>
    <cfRule type="cellIs" dxfId="151" priority="188" operator="equal">
      <formula>"Baja"</formula>
    </cfRule>
    <cfRule type="cellIs" dxfId="150" priority="189" operator="equal">
      <formula>"Muy Baja"</formula>
    </cfRule>
  </conditionalFormatting>
  <conditionalFormatting sqref="AD39">
    <cfRule type="cellIs" dxfId="149" priority="156" operator="equal">
      <formula>"Muy Alta"</formula>
    </cfRule>
    <cfRule type="cellIs" dxfId="148" priority="157" operator="equal">
      <formula>"Alta"</formula>
    </cfRule>
    <cfRule type="cellIs" dxfId="147" priority="158" operator="equal">
      <formula>"Media"</formula>
    </cfRule>
    <cfRule type="cellIs" dxfId="146" priority="159" operator="equal">
      <formula>"Baja"</formula>
    </cfRule>
    <cfRule type="cellIs" dxfId="145" priority="160" operator="equal">
      <formula>"Muy Baja"</formula>
    </cfRule>
  </conditionalFormatting>
  <conditionalFormatting sqref="AD46">
    <cfRule type="cellIs" dxfId="144" priority="127" operator="equal">
      <formula>"Muy Alta"</formula>
    </cfRule>
    <cfRule type="cellIs" dxfId="143" priority="128" operator="equal">
      <formula>"Alta"</formula>
    </cfRule>
    <cfRule type="cellIs" dxfId="142" priority="129" operator="equal">
      <formula>"Media"</formula>
    </cfRule>
    <cfRule type="cellIs" dxfId="141" priority="130" operator="equal">
      <formula>"Baja"</formula>
    </cfRule>
    <cfRule type="cellIs" dxfId="140" priority="131" operator="equal">
      <formula>"Muy Baja"</formula>
    </cfRule>
  </conditionalFormatting>
  <conditionalFormatting sqref="AD53">
    <cfRule type="cellIs" dxfId="139" priority="98" operator="equal">
      <formula>"Muy Alta"</formula>
    </cfRule>
    <cfRule type="cellIs" dxfId="138" priority="99" operator="equal">
      <formula>"Alta"</formula>
    </cfRule>
    <cfRule type="cellIs" dxfId="137" priority="100" operator="equal">
      <formula>"Media"</formula>
    </cfRule>
    <cfRule type="cellIs" dxfId="136" priority="101" operator="equal">
      <formula>"Baja"</formula>
    </cfRule>
    <cfRule type="cellIs" dxfId="135" priority="102" operator="equal">
      <formula>"Muy Baja"</formula>
    </cfRule>
  </conditionalFormatting>
  <conditionalFormatting sqref="AD60">
    <cfRule type="cellIs" dxfId="134" priority="69" operator="equal">
      <formula>"Muy Alta"</formula>
    </cfRule>
    <cfRule type="cellIs" dxfId="133" priority="70" operator="equal">
      <formula>"Alta"</formula>
    </cfRule>
    <cfRule type="cellIs" dxfId="132" priority="71" operator="equal">
      <formula>"Media"</formula>
    </cfRule>
    <cfRule type="cellIs" dxfId="131" priority="72" operator="equal">
      <formula>"Baja"</formula>
    </cfRule>
    <cfRule type="cellIs" dxfId="130" priority="73" operator="equal">
      <formula>"Muy Baja"</formula>
    </cfRule>
  </conditionalFormatting>
  <conditionalFormatting sqref="AF11">
    <cfRule type="cellIs" dxfId="129" priority="267" operator="equal">
      <formula>"Catastrófico"</formula>
    </cfRule>
    <cfRule type="cellIs" dxfId="128" priority="268" operator="equal">
      <formula>"Mayor"</formula>
    </cfRule>
    <cfRule type="cellIs" dxfId="127" priority="269" operator="equal">
      <formula>"Moderado"</formula>
    </cfRule>
    <cfRule type="cellIs" dxfId="126" priority="270" operator="equal">
      <formula>"Menor"</formula>
    </cfRule>
    <cfRule type="cellIs" dxfId="125" priority="271" operator="equal">
      <formula>"Leve"</formula>
    </cfRule>
  </conditionalFormatting>
  <conditionalFormatting sqref="AF18">
    <cfRule type="cellIs" dxfId="124" priority="238" operator="equal">
      <formula>"Catastrófico"</formula>
    </cfRule>
    <cfRule type="cellIs" dxfId="123" priority="239" operator="equal">
      <formula>"Mayor"</formula>
    </cfRule>
    <cfRule type="cellIs" dxfId="122" priority="240" operator="equal">
      <formula>"Moderado"</formula>
    </cfRule>
    <cfRule type="cellIs" dxfId="121" priority="241" operator="equal">
      <formula>"Menor"</formula>
    </cfRule>
    <cfRule type="cellIs" dxfId="120" priority="242" operator="equal">
      <formula>"Leve"</formula>
    </cfRule>
  </conditionalFormatting>
  <conditionalFormatting sqref="AF25">
    <cfRule type="cellIs" dxfId="119" priority="209" operator="equal">
      <formula>"Catastrófico"</formula>
    </cfRule>
    <cfRule type="cellIs" dxfId="118" priority="210" operator="equal">
      <formula>"Mayor"</formula>
    </cfRule>
    <cfRule type="cellIs" dxfId="117" priority="211" operator="equal">
      <formula>"Moderado"</formula>
    </cfRule>
    <cfRule type="cellIs" dxfId="116" priority="212" operator="equal">
      <formula>"Menor"</formula>
    </cfRule>
    <cfRule type="cellIs" dxfId="115" priority="213" operator="equal">
      <formula>"Leve"</formula>
    </cfRule>
  </conditionalFormatting>
  <conditionalFormatting sqref="AF32">
    <cfRule type="cellIs" dxfId="114" priority="180" operator="equal">
      <formula>"Catastrófico"</formula>
    </cfRule>
    <cfRule type="cellIs" dxfId="113" priority="181" operator="equal">
      <formula>"Mayor"</formula>
    </cfRule>
    <cfRule type="cellIs" dxfId="112" priority="182" operator="equal">
      <formula>"Moderado"</formula>
    </cfRule>
    <cfRule type="cellIs" dxfId="111" priority="183" operator="equal">
      <formula>"Menor"</formula>
    </cfRule>
    <cfRule type="cellIs" dxfId="110" priority="184" operator="equal">
      <formula>"Leve"</formula>
    </cfRule>
  </conditionalFormatting>
  <conditionalFormatting sqref="AF39">
    <cfRule type="cellIs" dxfId="109" priority="151" operator="equal">
      <formula>"Catastrófico"</formula>
    </cfRule>
    <cfRule type="cellIs" dxfId="108" priority="152" operator="equal">
      <formula>"Mayor"</formula>
    </cfRule>
    <cfRule type="cellIs" dxfId="107" priority="153" operator="equal">
      <formula>"Moderado"</formula>
    </cfRule>
    <cfRule type="cellIs" dxfId="106" priority="154" operator="equal">
      <formula>"Menor"</formula>
    </cfRule>
    <cfRule type="cellIs" dxfId="105" priority="155" operator="equal">
      <formula>"Leve"</formula>
    </cfRule>
  </conditionalFormatting>
  <conditionalFormatting sqref="AF46">
    <cfRule type="cellIs" dxfId="104" priority="122" operator="equal">
      <formula>"Catastrófico"</formula>
    </cfRule>
    <cfRule type="cellIs" dxfId="103" priority="123" operator="equal">
      <formula>"Mayor"</formula>
    </cfRule>
    <cfRule type="cellIs" dxfId="102" priority="124" operator="equal">
      <formula>"Moderado"</formula>
    </cfRule>
    <cfRule type="cellIs" dxfId="101" priority="125" operator="equal">
      <formula>"Menor"</formula>
    </cfRule>
    <cfRule type="cellIs" dxfId="100" priority="126" operator="equal">
      <formula>"Leve"</formula>
    </cfRule>
  </conditionalFormatting>
  <conditionalFormatting sqref="AF53">
    <cfRule type="cellIs" dxfId="99" priority="93" operator="equal">
      <formula>"Catastrófico"</formula>
    </cfRule>
    <cfRule type="cellIs" dxfId="98" priority="94" operator="equal">
      <formula>"Mayor"</formula>
    </cfRule>
    <cfRule type="cellIs" dxfId="97" priority="95" operator="equal">
      <formula>"Moderado"</formula>
    </cfRule>
    <cfRule type="cellIs" dxfId="96" priority="96" operator="equal">
      <formula>"Menor"</formula>
    </cfRule>
    <cfRule type="cellIs" dxfId="95" priority="97" operator="equal">
      <formula>"Leve"</formula>
    </cfRule>
  </conditionalFormatting>
  <conditionalFormatting sqref="AF60">
    <cfRule type="cellIs" dxfId="94" priority="64" operator="equal">
      <formula>"Catastrófico"</formula>
    </cfRule>
    <cfRule type="cellIs" dxfId="93" priority="65" operator="equal">
      <formula>"Mayor"</formula>
    </cfRule>
    <cfRule type="cellIs" dxfId="92" priority="66" operator="equal">
      <formula>"Moderado"</formula>
    </cfRule>
    <cfRule type="cellIs" dxfId="91" priority="67" operator="equal">
      <formula>"Menor"</formula>
    </cfRule>
    <cfRule type="cellIs" dxfId="90" priority="68" operator="equal">
      <formula>"Leve"</formula>
    </cfRule>
  </conditionalFormatting>
  <conditionalFormatting sqref="AH11">
    <cfRule type="cellIs" dxfId="89" priority="263" operator="equal">
      <formula>"Extremo"</formula>
    </cfRule>
    <cfRule type="cellIs" dxfId="88" priority="264" operator="equal">
      <formula>"Alto"</formula>
    </cfRule>
    <cfRule type="cellIs" dxfId="87" priority="265" operator="equal">
      <formula>"Moderado"</formula>
    </cfRule>
    <cfRule type="cellIs" dxfId="86" priority="266" operator="equal">
      <formula>"Bajo"</formula>
    </cfRule>
  </conditionalFormatting>
  <conditionalFormatting sqref="AH18">
    <cfRule type="cellIs" dxfId="85" priority="234" operator="equal">
      <formula>"Extremo"</formula>
    </cfRule>
    <cfRule type="cellIs" dxfId="84" priority="235" operator="equal">
      <formula>"Alto"</formula>
    </cfRule>
    <cfRule type="cellIs" dxfId="83" priority="236" operator="equal">
      <formula>"Moderado"</formula>
    </cfRule>
    <cfRule type="cellIs" dxfId="82" priority="237" operator="equal">
      <formula>"Bajo"</formula>
    </cfRule>
  </conditionalFormatting>
  <conditionalFormatting sqref="AH25">
    <cfRule type="cellIs" dxfId="81" priority="205" operator="equal">
      <formula>"Extremo"</formula>
    </cfRule>
    <cfRule type="cellIs" dxfId="80" priority="206" operator="equal">
      <formula>"Alto"</formula>
    </cfRule>
    <cfRule type="cellIs" dxfId="79" priority="207" operator="equal">
      <formula>"Moderado"</formula>
    </cfRule>
    <cfRule type="cellIs" dxfId="78" priority="208" operator="equal">
      <formula>"Bajo"</formula>
    </cfRule>
  </conditionalFormatting>
  <conditionalFormatting sqref="AH32">
    <cfRule type="cellIs" dxfId="77" priority="176" operator="equal">
      <formula>"Extremo"</formula>
    </cfRule>
    <cfRule type="cellIs" dxfId="76" priority="177" operator="equal">
      <formula>"Alto"</formula>
    </cfRule>
    <cfRule type="cellIs" dxfId="75" priority="178" operator="equal">
      <formula>"Moderado"</formula>
    </cfRule>
    <cfRule type="cellIs" dxfId="74" priority="179" operator="equal">
      <formula>"Bajo"</formula>
    </cfRule>
  </conditionalFormatting>
  <conditionalFormatting sqref="AH39">
    <cfRule type="cellIs" dxfId="73" priority="147" operator="equal">
      <formula>"Extremo"</formula>
    </cfRule>
    <cfRule type="cellIs" dxfId="72" priority="148" operator="equal">
      <formula>"Alto"</formula>
    </cfRule>
    <cfRule type="cellIs" dxfId="71" priority="149" operator="equal">
      <formula>"Moderado"</formula>
    </cfRule>
    <cfRule type="cellIs" dxfId="70" priority="150" operator="equal">
      <formula>"Bajo"</formula>
    </cfRule>
  </conditionalFormatting>
  <conditionalFormatting sqref="AH46">
    <cfRule type="cellIs" dxfId="69" priority="118" operator="equal">
      <formula>"Extremo"</formula>
    </cfRule>
    <cfRule type="cellIs" dxfId="68" priority="119" operator="equal">
      <formula>"Alto"</formula>
    </cfRule>
    <cfRule type="cellIs" dxfId="67" priority="120" operator="equal">
      <formula>"Moderado"</formula>
    </cfRule>
    <cfRule type="cellIs" dxfId="66" priority="121" operator="equal">
      <formula>"Bajo"</formula>
    </cfRule>
  </conditionalFormatting>
  <conditionalFormatting sqref="AH53">
    <cfRule type="cellIs" dxfId="65" priority="89" operator="equal">
      <formula>"Extremo"</formula>
    </cfRule>
    <cfRule type="cellIs" dxfId="64" priority="90" operator="equal">
      <formula>"Alto"</formula>
    </cfRule>
    <cfRule type="cellIs" dxfId="63" priority="91" operator="equal">
      <formula>"Moderado"</formula>
    </cfRule>
    <cfRule type="cellIs" dxfId="62" priority="92" operator="equal">
      <formula>"Bajo"</formula>
    </cfRule>
  </conditionalFormatting>
  <conditionalFormatting sqref="AH60">
    <cfRule type="cellIs" dxfId="61" priority="60" operator="equal">
      <formula>"Extremo"</formula>
    </cfRule>
    <cfRule type="cellIs" dxfId="60" priority="61" operator="equal">
      <formula>"Alto"</formula>
    </cfRule>
    <cfRule type="cellIs" dxfId="59" priority="62" operator="equal">
      <formula>"Moderado"</formula>
    </cfRule>
    <cfRule type="cellIs" dxfId="58" priority="63" operator="equal">
      <formula>"Bajo"</formula>
    </cfRule>
  </conditionalFormatting>
  <conditionalFormatting sqref="J67">
    <cfRule type="cellIs" dxfId="57" priority="49" operator="equal">
      <formula>"Muy Alta"</formula>
    </cfRule>
    <cfRule type="cellIs" dxfId="56" priority="50" operator="equal">
      <formula>"Alta"</formula>
    </cfRule>
    <cfRule type="cellIs" dxfId="55" priority="51" operator="equal">
      <formula>"Media"</formula>
    </cfRule>
    <cfRule type="cellIs" dxfId="54" priority="52" operator="equal">
      <formula>"Baja"</formula>
    </cfRule>
    <cfRule type="cellIs" dxfId="53" priority="53" operator="equal">
      <formula>"Muy Baja"</formula>
    </cfRule>
  </conditionalFormatting>
  <conditionalFormatting sqref="M67">
    <cfRule type="containsText" dxfId="52" priority="30" operator="containsText" text="❌">
      <formula>NOT(ISERROR(SEARCH("❌",M67)))</formula>
    </cfRule>
  </conditionalFormatting>
  <conditionalFormatting sqref="N67">
    <cfRule type="cellIs" dxfId="51" priority="54" operator="equal">
      <formula>"Catastrófico"</formula>
    </cfRule>
    <cfRule type="cellIs" dxfId="50" priority="55" operator="equal">
      <formula>"Mayor"</formula>
    </cfRule>
    <cfRule type="cellIs" dxfId="49" priority="56" operator="equal">
      <formula>"Moderado"</formula>
    </cfRule>
    <cfRule type="cellIs" dxfId="48" priority="57" operator="equal">
      <formula>"Menor"</formula>
    </cfRule>
    <cfRule type="cellIs" dxfId="47" priority="58" operator="equal">
      <formula>"Leve"</formula>
    </cfRule>
  </conditionalFormatting>
  <conditionalFormatting sqref="P67">
    <cfRule type="cellIs" dxfId="46" priority="45" operator="equal">
      <formula>"Extremo"</formula>
    </cfRule>
    <cfRule type="cellIs" dxfId="45" priority="46" operator="equal">
      <formula>"Alto"</formula>
    </cfRule>
    <cfRule type="cellIs" dxfId="44" priority="47" operator="equal">
      <formula>"Moderado"</formula>
    </cfRule>
    <cfRule type="cellIs" dxfId="43" priority="48" operator="equal">
      <formula>"Bajo"</formula>
    </cfRule>
  </conditionalFormatting>
  <conditionalFormatting sqref="AD67">
    <cfRule type="cellIs" dxfId="42" priority="40" operator="equal">
      <formula>"Muy Alta"</formula>
    </cfRule>
    <cfRule type="cellIs" dxfId="41" priority="41" operator="equal">
      <formula>"Alta"</formula>
    </cfRule>
    <cfRule type="cellIs" dxfId="40" priority="42" operator="equal">
      <formula>"Media"</formula>
    </cfRule>
    <cfRule type="cellIs" dxfId="39" priority="43" operator="equal">
      <formula>"Baja"</formula>
    </cfRule>
    <cfRule type="cellIs" dxfId="38" priority="44" operator="equal">
      <formula>"Muy Baja"</formula>
    </cfRule>
  </conditionalFormatting>
  <conditionalFormatting sqref="AF67">
    <cfRule type="cellIs" dxfId="37" priority="35" operator="equal">
      <formula>"Catastrófico"</formula>
    </cfRule>
    <cfRule type="cellIs" dxfId="36" priority="36" operator="equal">
      <formula>"Mayor"</formula>
    </cfRule>
    <cfRule type="cellIs" dxfId="35" priority="37" operator="equal">
      <formula>"Moderado"</formula>
    </cfRule>
    <cfRule type="cellIs" dxfId="34" priority="38" operator="equal">
      <formula>"Menor"</formula>
    </cfRule>
    <cfRule type="cellIs" dxfId="33" priority="39" operator="equal">
      <formula>"Leve"</formula>
    </cfRule>
  </conditionalFormatting>
  <conditionalFormatting sqref="AH67">
    <cfRule type="cellIs" dxfId="32" priority="31" operator="equal">
      <formula>"Extremo"</formula>
    </cfRule>
    <cfRule type="cellIs" dxfId="31" priority="32" operator="equal">
      <formula>"Alto"</formula>
    </cfRule>
    <cfRule type="cellIs" dxfId="30" priority="33" operator="equal">
      <formula>"Moderado"</formula>
    </cfRule>
    <cfRule type="cellIs" dxfId="29" priority="34" operator="equal">
      <formula>"Bajo"</formula>
    </cfRule>
  </conditionalFormatting>
  <conditionalFormatting sqref="J74">
    <cfRule type="cellIs" dxfId="28" priority="20" operator="equal">
      <formula>"Muy Alta"</formula>
    </cfRule>
    <cfRule type="cellIs" dxfId="27" priority="21" operator="equal">
      <formula>"Alta"</formula>
    </cfRule>
    <cfRule type="cellIs" dxfId="26" priority="22" operator="equal">
      <formula>"Media"</formula>
    </cfRule>
    <cfRule type="cellIs" dxfId="25" priority="23" operator="equal">
      <formula>"Baja"</formula>
    </cfRule>
    <cfRule type="cellIs" dxfId="24" priority="24" operator="equal">
      <formula>"Muy Baja"</formula>
    </cfRule>
  </conditionalFormatting>
  <conditionalFormatting sqref="M74">
    <cfRule type="containsText" dxfId="23" priority="1" operator="containsText" text="❌">
      <formula>NOT(ISERROR(SEARCH("❌",M74)))</formula>
    </cfRule>
  </conditionalFormatting>
  <conditionalFormatting sqref="N74">
    <cfRule type="cellIs" dxfId="22" priority="25" operator="equal">
      <formula>"Catastrófico"</formula>
    </cfRule>
    <cfRule type="cellIs" dxfId="21" priority="26" operator="equal">
      <formula>"Mayor"</formula>
    </cfRule>
    <cfRule type="cellIs" dxfId="20" priority="27" operator="equal">
      <formula>"Moderado"</formula>
    </cfRule>
    <cfRule type="cellIs" dxfId="19" priority="28" operator="equal">
      <formula>"Menor"</formula>
    </cfRule>
    <cfRule type="cellIs" dxfId="18" priority="29" operator="equal">
      <formula>"Leve"</formula>
    </cfRule>
  </conditionalFormatting>
  <conditionalFormatting sqref="P74">
    <cfRule type="cellIs" dxfId="17" priority="16" operator="equal">
      <formula>"Extremo"</formula>
    </cfRule>
    <cfRule type="cellIs" dxfId="16" priority="17" operator="equal">
      <formula>"Alto"</formula>
    </cfRule>
    <cfRule type="cellIs" dxfId="15" priority="18" operator="equal">
      <formula>"Moderado"</formula>
    </cfRule>
    <cfRule type="cellIs" dxfId="14" priority="19" operator="equal">
      <formula>"Bajo"</formula>
    </cfRule>
  </conditionalFormatting>
  <conditionalFormatting sqref="AD74">
    <cfRule type="cellIs" dxfId="13" priority="11" operator="equal">
      <formula>"Muy Alta"</formula>
    </cfRule>
    <cfRule type="cellIs" dxfId="12" priority="12" operator="equal">
      <formula>"Alta"</formula>
    </cfRule>
    <cfRule type="cellIs" dxfId="11" priority="13" operator="equal">
      <formula>"Media"</formula>
    </cfRule>
    <cfRule type="cellIs" dxfId="10" priority="14" operator="equal">
      <formula>"Baja"</formula>
    </cfRule>
    <cfRule type="cellIs" dxfId="9" priority="15" operator="equal">
      <formula>"Muy Baja"</formula>
    </cfRule>
  </conditionalFormatting>
  <conditionalFormatting sqref="AF74">
    <cfRule type="cellIs" dxfId="8" priority="6" operator="equal">
      <formula>"Catastrófico"</formula>
    </cfRule>
    <cfRule type="cellIs" dxfId="7" priority="7" operator="equal">
      <formula>"Mayor"</formula>
    </cfRule>
    <cfRule type="cellIs" dxfId="6" priority="8" operator="equal">
      <formula>"Moderado"</formula>
    </cfRule>
    <cfRule type="cellIs" dxfId="5" priority="9" operator="equal">
      <formula>"Menor"</formula>
    </cfRule>
    <cfRule type="cellIs" dxfId="4" priority="10" operator="equal">
      <formula>"Leve"</formula>
    </cfRule>
  </conditionalFormatting>
  <conditionalFormatting sqref="AH74">
    <cfRule type="cellIs" dxfId="3" priority="2" operator="equal">
      <formula>"Extremo"</formula>
    </cfRule>
    <cfRule type="cellIs" dxfId="2" priority="3" operator="equal">
      <formula>"Alto"</formula>
    </cfRule>
    <cfRule type="cellIs" dxfId="1" priority="4" operator="equal">
      <formula>"Moderado"</formula>
    </cfRule>
    <cfRule type="cellIs" dxfId="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48FF38E2-38C9-4AE6-954B-682B8D524A18}">
          <x14:formula1>
            <xm:f>'D:\Backup cede 2022\Mis documentos\SGC\2025\Consolidación de riesgos 2025\DAVAA\COMBUSTIBLES DE AVIACIÓN\Gestión\[COMBUSTIBLE AVIACION RIESGO 2025.xlsx]Opciones Tratamiento'!#REF!</xm:f>
          </x14:formula1>
          <xm:sqref>H11:H80</xm:sqref>
        </x14:dataValidation>
        <x14:dataValidation type="list" allowBlank="1" showInputMessage="1" showErrorMessage="1" xr:uid="{2C8E903E-CB7B-44FA-A805-C0FCEE3F670B}">
          <x14:formula1>
            <xm:f>'D:\Backup cede 2022\Mis documentos\SGC\2025\Consolidación de riesgos 2025\DAVAA\COMBUSTIBLES DE AVIACIÓN\Gestión\[COMBUSTIBLE AVIACION RIESGO 2025.xlsx]Opciones Tratamiento'!#REF!</xm:f>
          </x14:formula1>
          <xm:sqref>AO60 AO53 AO46 AO39 AO32 AO25 AO18 AO11 AO67 AO74 AI53 AI11 AI18 AI25 AI32 AI39 AI46 AI60 AI67 AI74 B11 C11:D80</xm:sqref>
        </x14:dataValidation>
        <x14:dataValidation type="list" allowBlank="1" showInputMessage="1" showErrorMessage="1" xr:uid="{868CE911-F8A8-46F5-B61E-AECBF9DD4824}">
          <x14:formula1>
            <xm:f>'D:\Backup cede 2022\Mis documentos\SGC\2025\Consolidación de riesgos 2025\DAVAA\COMBUSTIBLES DE AVIACIÓN\Gestión\[COMBUSTIBLE AVIACION RIESGO 2025.xlsx]Tabla Impacto'!#REF!</xm:f>
          </x14:formula1>
          <xm:sqref>L11:L80</xm:sqref>
        </x14:dataValidation>
        <x14:dataValidation type="list" allowBlank="1" showInputMessage="1" showErrorMessage="1" xr:uid="{2F371F46-9D51-4C40-9308-54D9C2F79AB1}">
          <x14:formula1>
            <xm:f>'D:\Backup cede 2022\Mis documentos\SGC\2025\Consolidación de riesgos 2025\DAVAA\COMBUSTIBLES DE AVIACIÓN\Gestión\[COMBUSTIBLE AVIACION RIESGO 2025.xlsx]Tabla Valoración controles'!#REF!</xm:f>
          </x14:formula1>
          <xm:sqref>W11:X80 Z11:AB80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B305-9BC2-48FB-8747-63C1B7CD647A}">
  <dimension ref="A1:AR81"/>
  <sheetViews>
    <sheetView showGridLines="0" zoomScale="80" zoomScaleNormal="80" workbookViewId="0">
      <selection sqref="A1:B4"/>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44"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29"/>
      <c r="AP1" s="229"/>
      <c r="AQ1" s="229"/>
      <c r="AR1" s="230"/>
    </row>
    <row r="2" spans="1:44"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35"/>
      <c r="AP2" s="235"/>
      <c r="AQ2" s="235"/>
      <c r="AR2" s="236"/>
    </row>
    <row r="3" spans="1:44"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35"/>
      <c r="AP3" s="235"/>
      <c r="AQ3" s="235"/>
      <c r="AR3" s="236"/>
    </row>
    <row r="4" spans="1:44"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41"/>
      <c r="AP4" s="241"/>
      <c r="AQ4" s="241"/>
      <c r="AR4" s="242"/>
    </row>
    <row r="5" spans="1:44" ht="22.5" customHeight="1" x14ac:dyDescent="0.3">
      <c r="A5" s="203" t="s">
        <v>17</v>
      </c>
      <c r="B5" s="204"/>
      <c r="C5" s="204"/>
      <c r="D5" s="205"/>
      <c r="E5" s="206" t="s">
        <v>501</v>
      </c>
      <c r="F5" s="206"/>
      <c r="G5" s="206"/>
      <c r="H5" s="206"/>
      <c r="I5" s="206"/>
      <c r="J5" s="206"/>
      <c r="K5" s="206"/>
      <c r="L5" s="206"/>
      <c r="M5" s="206"/>
      <c r="N5" s="206"/>
      <c r="O5" s="206"/>
      <c r="P5" s="206"/>
      <c r="Q5" s="206"/>
      <c r="R5" s="206"/>
      <c r="S5" s="206"/>
      <c r="T5" s="206"/>
      <c r="U5" s="206"/>
      <c r="V5" s="206"/>
      <c r="W5" s="206"/>
      <c r="X5" s="206"/>
      <c r="Y5" s="206"/>
      <c r="Z5" s="206"/>
      <c r="AA5" s="206"/>
      <c r="AB5" s="206"/>
      <c r="AC5" s="206"/>
      <c r="AD5" s="206"/>
      <c r="AE5" s="206"/>
      <c r="AF5" s="206"/>
      <c r="AG5" s="206"/>
      <c r="AH5" s="206"/>
      <c r="AI5" s="206"/>
      <c r="AJ5" s="206"/>
      <c r="AK5" s="206"/>
      <c r="AL5" s="206"/>
      <c r="AM5" s="206"/>
      <c r="AN5" s="206"/>
      <c r="AO5" s="206"/>
      <c r="AP5" s="206"/>
      <c r="AQ5" s="206"/>
      <c r="AR5" s="207"/>
    </row>
    <row r="6" spans="1:44" x14ac:dyDescent="0.3">
      <c r="A6" s="208" t="s">
        <v>18</v>
      </c>
      <c r="B6" s="209"/>
      <c r="C6" s="209"/>
      <c r="D6" s="210"/>
      <c r="E6" s="211" t="s">
        <v>19</v>
      </c>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12"/>
    </row>
    <row r="7" spans="1:44" ht="186.75" customHeight="1" thickBot="1" x14ac:dyDescent="0.35">
      <c r="A7" s="213" t="s">
        <v>20</v>
      </c>
      <c r="B7" s="214"/>
      <c r="C7" s="214"/>
      <c r="D7" s="215"/>
      <c r="E7" s="243" t="s">
        <v>21</v>
      </c>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5"/>
    </row>
    <row r="8" spans="1:44"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row>
    <row r="9" spans="1:44"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row>
    <row r="10" spans="1:44" s="83"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82" t="s">
        <v>54</v>
      </c>
      <c r="X10" s="82" t="s">
        <v>55</v>
      </c>
      <c r="Y10" s="82" t="s">
        <v>56</v>
      </c>
      <c r="Z10" s="82" t="s">
        <v>57</v>
      </c>
      <c r="AA10" s="82" t="s">
        <v>58</v>
      </c>
      <c r="AB10" s="82" t="s">
        <v>59</v>
      </c>
      <c r="AC10" s="168"/>
      <c r="AD10" s="168"/>
      <c r="AE10" s="168"/>
      <c r="AF10" s="168"/>
      <c r="AG10" s="168"/>
      <c r="AH10" s="168"/>
      <c r="AI10" s="168"/>
      <c r="AJ10" s="181"/>
      <c r="AK10" s="168"/>
      <c r="AL10" s="170"/>
      <c r="AM10" s="170"/>
      <c r="AN10" s="185"/>
      <c r="AO10" s="170"/>
      <c r="AP10" s="193"/>
      <c r="AQ10" s="194"/>
      <c r="AR10" s="195"/>
    </row>
    <row r="11" spans="1:44" s="15" customFormat="1" ht="150" customHeight="1" x14ac:dyDescent="0.25">
      <c r="A11" s="171" t="s">
        <v>60</v>
      </c>
      <c r="B11" s="172" t="s">
        <v>7</v>
      </c>
      <c r="C11" s="175" t="s">
        <v>61</v>
      </c>
      <c r="D11" s="166" t="s">
        <v>62</v>
      </c>
      <c r="E11" s="166" t="s">
        <v>502</v>
      </c>
      <c r="F11" s="166" t="s">
        <v>503</v>
      </c>
      <c r="G11" s="165" t="str">
        <f>+CONCATENATE(D11," ",E11," ",F11)</f>
        <v>Posibilidad de efectos dañoso sobre recursos públicos por perdida y/o malversación de dineros asociados a la ejecución de las partidas de alimentación, pasajes y viáticos. a causa de  la omisión en la aplicación de los marcos legales y éticos de los servidores públicos.</v>
      </c>
      <c r="H11" s="166" t="s">
        <v>63</v>
      </c>
      <c r="I11" s="153">
        <v>9000</v>
      </c>
      <c r="J11" s="161" t="str">
        <f>IF(I11&lt;=0,"",IF(I11&lt;=3,"Muy Baja",IF(I11&lt;=34,"Baja",IF(I11&lt;=600,"Media",IF(I11&lt;=6000,"Alta","Muy Alta")))))</f>
        <v>Muy Alta</v>
      </c>
      <c r="K11" s="162">
        <f>IF(J11="","",IF(J11="Muy Baja",0.2,IF(J11="Baja",0.4,IF(J11="Media",0.6,IF(J11="Alta",0.8,IF(J11="Muy Alta",1,))))))</f>
        <v>1</v>
      </c>
      <c r="L11" s="160" t="s">
        <v>104</v>
      </c>
      <c r="M11" s="160" t="str">
        <f>IF(NOT(ISERROR(MATCH(L11,'[1]Tabla Impacto'!$B$221:$B$223,0))),'[1]Tabla Impacto'!$F$223,L11)</f>
        <v xml:space="preserve">     Mayor a 500 SMLMV </v>
      </c>
      <c r="N11" s="161" t="str">
        <f>IF(OR(M11='[1]Tabla Impacto'!$C$11,M11='[1]Tabla Impacto'!$D$11),"Leve",IF(OR(M11='[1]Tabla Impacto'!$C$12,M11='[1]Tabla Impacto'!$D$12),"Menor",IF(OR(M11='[1]Tabla Impacto'!$C$13,M11='[1]Tabla Impacto'!$D$13),"Moderado",IF(OR(M11='[1]Tabla Impacto'!$C$14,M11='[1]Tabla Impacto'!$D$14),"Mayor",IF(OR(M11='[1]Tabla Impacto'!$C$15,M11='[1]Tabla Impacto'!$D$15),"Catastrófico","")))))</f>
        <v>Catastrófico</v>
      </c>
      <c r="O11" s="162">
        <f>IF(N11="","",IF(N11="Leve",0.2,IF(N11="Menor",0.4,IF(N11="Moderado",0.6,IF(N11="Mayor",0.8,IF(N11="Catastrófico",1,))))))</f>
        <v>1</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Extremo</v>
      </c>
      <c r="Q11" s="7" t="s">
        <v>191</v>
      </c>
      <c r="R11" s="35" t="s">
        <v>105</v>
      </c>
      <c r="S11" s="35" t="s">
        <v>504</v>
      </c>
      <c r="T11" s="35" t="s">
        <v>505</v>
      </c>
      <c r="U11" s="41" t="str">
        <f>+CONCATENATE(R11," ",S11," ",T11)</f>
        <v>El oficial y/o suboficial de talento humano de las unidades Comandos funcionales-apoyo-Divisiones-Brigadas-Batallones verifica semestralmente el cumplimiento de la capacitación con respecto a la  normatividad vigente al personal orgánico de las unidades , de acuerdo a los lineamientos de la directiva de manejo de administración de talento humano vigente  con el fin de fortalecer el  conocimiento en la ejecución presupuestal.  En caso de  que la capacitación no se realice en la fecha establecida, esta deberá ser reprogramada, dejando como soporte actas de capacitación y sus anexos.</v>
      </c>
      <c r="V11" s="8" t="str">
        <f>IF(OR(W11="Preventivo",W11="Detectivo"),"Probabilidad",IF(W11="Correctivo","Impacto",""))</f>
        <v>Probabilidad</v>
      </c>
      <c r="W11" s="75" t="s">
        <v>64</v>
      </c>
      <c r="X11" s="75" t="s">
        <v>71</v>
      </c>
      <c r="Y11" s="76" t="str">
        <f>IF(AND(W11="Preventivo",X11="Automático"),"50%",IF(AND(W11="Preventivo",X11="Manual"),"40%",IF(AND(W11="Detectivo",X11="Automático"),"40%",IF(AND(W11="Detectivo",X11="Manual"),"30%",IF(AND(W11="Correctivo",X11="Automático"),"35%",IF(AND(W11="Correctivo",X11="Manual"),"25%",""))))))</f>
        <v>50%</v>
      </c>
      <c r="Z11" s="77" t="s">
        <v>66</v>
      </c>
      <c r="AA11" s="77" t="s">
        <v>67</v>
      </c>
      <c r="AB11" s="77" t="s">
        <v>68</v>
      </c>
      <c r="AC11" s="81">
        <f>IFERROR(IF(V11="Probabilidad",(K11-(+K11*Y11)),IF(V11="Impacto",K11,"")),"")</f>
        <v>0.5</v>
      </c>
      <c r="AD11" s="164" t="str">
        <f>IFERROR(LOOKUP(LOOKUP(2,1/(AC11:AC17&lt;&gt;""),AC11:AC17),'[1]Opciones Tratamiento'!$I$2:$I$6,'[1]Opciones Tratamiento'!$J$2:$J$6),"")</f>
        <v>Muy Baja</v>
      </c>
      <c r="AE11" s="12">
        <f>+AC11</f>
        <v>0.5</v>
      </c>
      <c r="AF11" s="164" t="str">
        <f>IFERROR(LOOKUP(LOOKUP(2,1/(AG11:AG17&lt;&gt;""),AG11:AG17),'[1]Opciones Tratamiento'!L2:M6),"")</f>
        <v>Catastrófico</v>
      </c>
      <c r="AG11" s="12">
        <f>IFERROR(IF(V11="Impacto",(O11-(+O11*Y11)),IF(V11="Probabilidad",O11,"")),"")</f>
        <v>1</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Extremo</v>
      </c>
      <c r="AI11" s="155"/>
      <c r="AJ11" s="13"/>
      <c r="AK11" s="38" t="s">
        <v>193</v>
      </c>
      <c r="AL11" s="35" t="s">
        <v>506</v>
      </c>
      <c r="AM11" s="35" t="s">
        <v>106</v>
      </c>
      <c r="AN11" s="13"/>
      <c r="AO11" s="153" t="s">
        <v>81</v>
      </c>
      <c r="AP11" s="156" t="s">
        <v>107</v>
      </c>
      <c r="AQ11" s="156"/>
      <c r="AR11" s="157"/>
    </row>
    <row r="12" spans="1:44" s="15" customFormat="1" ht="156.75" customHeight="1" x14ac:dyDescent="0.25">
      <c r="A12" s="144"/>
      <c r="B12" s="173"/>
      <c r="C12" s="147"/>
      <c r="D12" s="138"/>
      <c r="E12" s="138"/>
      <c r="F12" s="138"/>
      <c r="G12" s="150"/>
      <c r="H12" s="138"/>
      <c r="I12" s="114"/>
      <c r="J12" s="123"/>
      <c r="K12" s="126"/>
      <c r="L12" s="141"/>
      <c r="M12" s="141"/>
      <c r="N12" s="123"/>
      <c r="O12" s="126"/>
      <c r="P12" s="129"/>
      <c r="Q12" s="39" t="s">
        <v>196</v>
      </c>
      <c r="R12" s="36" t="s">
        <v>514</v>
      </c>
      <c r="S12" s="36" t="s">
        <v>507</v>
      </c>
      <c r="T12" s="36" t="s">
        <v>508</v>
      </c>
      <c r="U12" s="40" t="str">
        <f t="shared" ref="U12:U17" si="0">+CONCATENATE(R12," ",S12," ",T12)</f>
        <v>Los jefes de estado mayor (DIV-BR) Ejecutivos-oficial y suboficiales de talento humano de Comandos funcionales-apoyo-Divisiones-Brigadas-Batallones, verifica mensualmente  la ejecución de la partida de pasajes y viáticos asignados a la unidad, de acuerdo a los lineamientos establecidos para ejecución del plan anual de pasajes, viáticos y partida de alimentación vigente, con el fin  de conocer el avance  de cumplimiento del porcentaje  de ejecución. En caso de que se generen novedades se debe realizar una retroalimentación con las unidades  y generar compromiso para subsanar las observaciones,  dejando como evidencia, acta de Radar de trasparencia.</v>
      </c>
      <c r="V12" s="16" t="str">
        <f t="shared" ref="V12:V75" si="1">IF(OR(W12="Preventivo",W12="Detectivo"),"Probabilidad",IF(W12="Correctivo","Impacto",""))</f>
        <v>Probabilidad</v>
      </c>
      <c r="W12" s="78" t="s">
        <v>70</v>
      </c>
      <c r="X12" s="78" t="s">
        <v>65</v>
      </c>
      <c r="Y12" s="79" t="str">
        <f t="shared" ref="Y12" si="2">IF(AND(W12="Preventivo",X12="Automático"),"50%",IF(AND(W12="Preventivo",X12="Manual"),"40%",IF(AND(W12="Detectivo",X12="Automático"),"40%",IF(AND(W12="Detectivo",X12="Manual"),"30%",IF(AND(W12="Correctivo",X12="Automático"),"35%",IF(AND(W12="Correctivo",X12="Manual"),"25%",""))))))</f>
        <v>30%</v>
      </c>
      <c r="Z12" s="78" t="s">
        <v>66</v>
      </c>
      <c r="AA12" s="78" t="s">
        <v>67</v>
      </c>
      <c r="AB12" s="78" t="s">
        <v>68</v>
      </c>
      <c r="AC12" s="80">
        <f>IFERROR(IF(AND(V11="Probabilidad",V12="Probabilidad"),(AE11-(+AE11*Y12)),IF(V12="Probabilidad",(K11-(+K11*Y12)),IF(V12="Impacto",AE11,""))),"")</f>
        <v>0.35</v>
      </c>
      <c r="AD12" s="132"/>
      <c r="AE12" s="19">
        <f t="shared" ref="AE12" si="3">+AC12</f>
        <v>0.35</v>
      </c>
      <c r="AF12" s="132"/>
      <c r="AG12" s="19">
        <f>IFERROR(IF(AND(V11="Impacto",V12="Impacto"),(AG11-(+AG11*Y12)),IF(V12="Impacto",(O11-(+O11*Y12)),IF(V12="Probabilidad",AG11,""))),"")</f>
        <v>1</v>
      </c>
      <c r="AH12" s="135"/>
      <c r="AI12" s="111"/>
      <c r="AJ12" s="20"/>
      <c r="AK12" s="39" t="s">
        <v>242</v>
      </c>
      <c r="AL12" s="36" t="s">
        <v>509</v>
      </c>
      <c r="AM12" s="36" t="s">
        <v>108</v>
      </c>
      <c r="AN12" s="20"/>
      <c r="AO12" s="114"/>
      <c r="AP12" s="158"/>
      <c r="AQ12" s="158"/>
      <c r="AR12" s="159"/>
    </row>
    <row r="13" spans="1:44" s="15" customFormat="1" ht="150" customHeight="1" x14ac:dyDescent="0.25">
      <c r="A13" s="144"/>
      <c r="B13" s="173"/>
      <c r="C13" s="147"/>
      <c r="D13" s="138"/>
      <c r="E13" s="138"/>
      <c r="F13" s="138"/>
      <c r="G13" s="150"/>
      <c r="H13" s="138"/>
      <c r="I13" s="114"/>
      <c r="J13" s="123"/>
      <c r="K13" s="126"/>
      <c r="L13" s="141"/>
      <c r="M13" s="141"/>
      <c r="N13" s="123"/>
      <c r="O13" s="126"/>
      <c r="P13" s="129"/>
      <c r="Q13" s="39" t="s">
        <v>199</v>
      </c>
      <c r="R13" s="36" t="s">
        <v>513</v>
      </c>
      <c r="S13" s="36" t="s">
        <v>510</v>
      </c>
      <c r="T13" s="36" t="s">
        <v>511</v>
      </c>
      <c r="U13" s="40" t="str">
        <f t="shared" si="0"/>
        <v>El Jefe de Estado Mayor, Ejecutivos y Oficiales, Suboficiales de Talento Humano y Seguridad militar, de Comandos funcionales-Apoyo-Divisiones-Brigadas-Batallones, valida  mensualmente  la nomina del personal orgánico de las unidades, alineado al código sustantivo del trabajo aplicado en el artículo 45  con el fin de que el personal en cargos sensibles no supere menos de  un 50% de sus haberes , en caso de presentarse esta situación se debe justificar  los deducidos para  que permita desempeñarse en funciones del cargo, dejando como evidencia  acta de revisión a la nómina.</v>
      </c>
      <c r="V13" s="16" t="str">
        <f t="shared" si="1"/>
        <v>Probabilidad</v>
      </c>
      <c r="W13" s="78" t="s">
        <v>64</v>
      </c>
      <c r="X13" s="78" t="s">
        <v>71</v>
      </c>
      <c r="Y13" s="79" t="str">
        <f>IF(AND(W13="Preventivo",X13="Automático"),"50%",IF(AND(W13="Preventivo",X13="Manual"),"40%",IF(AND(W13="Detectivo",X13="Automático"),"40%",IF(AND(W13="Detectivo",X13="Manual"),"30%",IF(AND(W13="Correctivo",X13="Automático"),"35%",IF(AND(W13="Correctivo",X13="Manual"),"25%",""))))))</f>
        <v>50%</v>
      </c>
      <c r="Z13" s="78" t="s">
        <v>66</v>
      </c>
      <c r="AA13" s="78" t="s">
        <v>67</v>
      </c>
      <c r="AB13" s="78" t="s">
        <v>68</v>
      </c>
      <c r="AC13" s="80">
        <f>IFERROR(IF(AND(V11="Probabilidad",V12="Probabilidad",V13="Probabilidad"),(AE12-(+AE12*Y13)),IF(V13="Probabilidad",(K11-(+K11*Y13)),IF(V13="Impacto",AE12,""))),"")</f>
        <v>0.17499999999999999</v>
      </c>
      <c r="AD13" s="132"/>
      <c r="AE13" s="19">
        <f>+AC13</f>
        <v>0.17499999999999999</v>
      </c>
      <c r="AF13" s="132"/>
      <c r="AG13" s="19">
        <f>IFERROR(IF(AND(V11="Impacto",V12="Impacto",V13="Impacto"),(AG12-(+AG12*Y13)),IF(V13="Impacto",(O11-(+O11*Y13)),IF(V13="Probabilidad",AG12,""))),"")</f>
        <v>1</v>
      </c>
      <c r="AH13" s="135"/>
      <c r="AI13" s="111"/>
      <c r="AJ13" s="20"/>
      <c r="AK13" s="39"/>
      <c r="AL13" s="36"/>
      <c r="AM13" s="39"/>
      <c r="AN13" s="20"/>
      <c r="AO13" s="114"/>
      <c r="AP13" s="158"/>
      <c r="AQ13" s="158"/>
      <c r="AR13" s="159"/>
    </row>
    <row r="14" spans="1:44" s="15" customFormat="1" ht="150" customHeight="1" x14ac:dyDescent="0.25">
      <c r="A14" s="144"/>
      <c r="B14" s="173"/>
      <c r="C14" s="147"/>
      <c r="D14" s="138"/>
      <c r="E14" s="138"/>
      <c r="F14" s="138"/>
      <c r="G14" s="150"/>
      <c r="H14" s="138"/>
      <c r="I14" s="114"/>
      <c r="J14" s="123"/>
      <c r="K14" s="126"/>
      <c r="L14" s="141"/>
      <c r="M14" s="141"/>
      <c r="N14" s="123"/>
      <c r="O14" s="126"/>
      <c r="P14" s="129"/>
      <c r="Q14" s="39" t="s">
        <v>201</v>
      </c>
      <c r="R14" s="36" t="s">
        <v>512</v>
      </c>
      <c r="S14" s="36" t="s">
        <v>509</v>
      </c>
      <c r="T14" s="36" t="s">
        <v>515</v>
      </c>
      <c r="U14" s="40" t="str">
        <f>+CONCATENATE(R14," ",S14," ",T14)</f>
        <v>Ejecutivos y jefes de estado mayor  Comandos funcionales-Apoyo-Divisiones-Brigadas-Batallones, confronta mensualmente las planillas de abastecimiento y parte en línea vs insitop del personal de oficiales, suboficiales y soldados que se encuentran en el área de operaciones, con el fin de evidenciar que los datos reportados  sean los reales. En caso de presentarse esta eventualidad se debe justificar el por qué no se incluyeron en el abastecimiento, dejando como evidencia un informe de revista.</v>
      </c>
      <c r="V14" s="16" t="str">
        <f t="shared" si="1"/>
        <v>Probabilidad</v>
      </c>
      <c r="W14" s="78" t="s">
        <v>64</v>
      </c>
      <c r="X14" s="78" t="s">
        <v>71</v>
      </c>
      <c r="Y14" s="79" t="str">
        <f t="shared" ref="Y14" si="4">IF(AND(W14="Preventivo",X14="Automático"),"50%",IF(AND(W14="Preventivo",X14="Manual"),"40%",IF(AND(W14="Detectivo",X14="Automático"),"40%",IF(AND(W14="Detectivo",X14="Manual"),"30%",IF(AND(W14="Correctivo",X14="Automático"),"35%",IF(AND(W14="Correctivo",X14="Manual"),"25%",""))))))</f>
        <v>50%</v>
      </c>
      <c r="Z14" s="78" t="s">
        <v>66</v>
      </c>
      <c r="AA14" s="78" t="s">
        <v>67</v>
      </c>
      <c r="AB14" s="78" t="s">
        <v>68</v>
      </c>
      <c r="AC14" s="80">
        <f>IFERROR(IF(AND(V11="Probabilidad",V12="Probabilidad",V13="Probabilidad",V14="Probabilidad"),(AE13-(+AE13*Y14)),IF(V14="Probabilidad",(K11-(+K11*Y14)),IF(V14="Impacto",AE13,""))),"")</f>
        <v>8.7499999999999994E-2</v>
      </c>
      <c r="AD14" s="132"/>
      <c r="AE14" s="19">
        <f t="shared" ref="AE14:AE21" si="5">+AC14</f>
        <v>8.7499999999999994E-2</v>
      </c>
      <c r="AF14" s="132"/>
      <c r="AG14" s="19">
        <f>IFERROR(IF(AND(V11="Impacto",V12="Impacto",V13="Impacto",V14="Impacto"),(AG13-(+AG13*Y14)),IF(V14="Impacto",(O11-(+O11*Y14)),IF(V14="Probabilidad",AG13,""))),"")</f>
        <v>1</v>
      </c>
      <c r="AH14" s="135"/>
      <c r="AI14" s="111"/>
      <c r="AJ14" s="20"/>
      <c r="AK14" s="39"/>
      <c r="AL14" s="36"/>
      <c r="AM14" s="39"/>
      <c r="AN14" s="20"/>
      <c r="AO14" s="114"/>
      <c r="AP14" s="158"/>
      <c r="AQ14" s="158"/>
      <c r="AR14" s="159"/>
    </row>
    <row r="15" spans="1:44" s="15" customFormat="1" ht="150" hidden="1" customHeight="1" x14ac:dyDescent="0.25">
      <c r="A15" s="144"/>
      <c r="B15" s="173"/>
      <c r="C15" s="147"/>
      <c r="D15" s="138"/>
      <c r="E15" s="138"/>
      <c r="F15" s="138"/>
      <c r="G15" s="150"/>
      <c r="H15" s="138"/>
      <c r="I15" s="114"/>
      <c r="J15" s="123"/>
      <c r="K15" s="126"/>
      <c r="L15" s="141"/>
      <c r="M15" s="141"/>
      <c r="N15" s="123"/>
      <c r="O15" s="126"/>
      <c r="P15" s="129"/>
      <c r="Q15" s="39"/>
      <c r="R15" s="39"/>
      <c r="S15" s="39"/>
      <c r="T15" s="39"/>
      <c r="U15" s="40" t="str">
        <f t="shared" si="0"/>
        <v xml:space="preserve">  </v>
      </c>
      <c r="V15" s="16" t="str">
        <f t="shared" si="1"/>
        <v/>
      </c>
      <c r="W15" s="37"/>
      <c r="X15" s="37"/>
      <c r="Y15" s="17" t="str">
        <f>IF(AND(W15="Preventivo",X15="Automático"),"50%",IF(AND(W15="Preventivo",X15="Manual"),"40%",IF(AND(W15="Detectivo",X15="Automático"),"40%",IF(AND(W15="Detectivo",X15="Manual"),"30%",IF(AND(W15="Correctivo",X15="Automático"),"35%",IF(AND(W15="Correctivo",X15="Manual"),"25%",""))))))</f>
        <v/>
      </c>
      <c r="Z15" s="37"/>
      <c r="AA15" s="37"/>
      <c r="AB15" s="37"/>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20"/>
      <c r="AK15" s="39"/>
      <c r="AL15" s="36"/>
      <c r="AM15" s="39"/>
      <c r="AN15" s="20"/>
      <c r="AO15" s="114"/>
      <c r="AP15" s="158"/>
      <c r="AQ15" s="158"/>
      <c r="AR15" s="159"/>
    </row>
    <row r="16" spans="1:44" s="15" customFormat="1" ht="150" hidden="1" customHeight="1" x14ac:dyDescent="0.25">
      <c r="A16" s="144"/>
      <c r="B16" s="173"/>
      <c r="C16" s="147"/>
      <c r="D16" s="138"/>
      <c r="E16" s="138"/>
      <c r="F16" s="138"/>
      <c r="G16" s="150"/>
      <c r="H16" s="138"/>
      <c r="I16" s="114"/>
      <c r="J16" s="123"/>
      <c r="K16" s="126"/>
      <c r="L16" s="141"/>
      <c r="M16" s="141"/>
      <c r="N16" s="123"/>
      <c r="O16" s="126"/>
      <c r="P16" s="129"/>
      <c r="Q16" s="39"/>
      <c r="R16" s="39"/>
      <c r="S16" s="39"/>
      <c r="T16" s="39"/>
      <c r="U16" s="40" t="str">
        <f t="shared" si="0"/>
        <v xml:space="preserve">  </v>
      </c>
      <c r="V16" s="16" t="str">
        <f t="shared" si="1"/>
        <v/>
      </c>
      <c r="W16" s="37"/>
      <c r="X16" s="37"/>
      <c r="Y16" s="17" t="str">
        <f>IF(AND(W16="Preventivo",X16="Automático"),"50%",IF(AND(W16="Preventivo",X16="Manual"),"40%",IF(AND(W16="Detectivo",X16="Automático"),"40%",IF(AND(W16="Detectivo",X16="Manual"),"30%",IF(AND(W16="Correctivo",X16="Automático"),"35%",IF(AND(W16="Correctivo",X16="Manual"),"25%",""))))))</f>
        <v/>
      </c>
      <c r="Z16" s="37"/>
      <c r="AA16" s="37"/>
      <c r="AB16" s="37"/>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20"/>
      <c r="AK16" s="39"/>
      <c r="AL16" s="36"/>
      <c r="AM16" s="39"/>
      <c r="AN16" s="20"/>
      <c r="AO16" s="114"/>
      <c r="AP16" s="158"/>
      <c r="AQ16" s="158"/>
      <c r="AR16" s="159"/>
    </row>
    <row r="17" spans="1:44" s="15" customFormat="1" ht="150" hidden="1" customHeight="1" x14ac:dyDescent="0.25">
      <c r="A17" s="144"/>
      <c r="B17" s="173"/>
      <c r="C17" s="147"/>
      <c r="D17" s="138"/>
      <c r="E17" s="138"/>
      <c r="F17" s="138"/>
      <c r="G17" s="150"/>
      <c r="H17" s="138"/>
      <c r="I17" s="114"/>
      <c r="J17" s="123"/>
      <c r="K17" s="126"/>
      <c r="L17" s="141"/>
      <c r="M17" s="141"/>
      <c r="N17" s="123"/>
      <c r="O17" s="126"/>
      <c r="P17" s="129"/>
      <c r="Q17" s="39"/>
      <c r="R17" s="39"/>
      <c r="S17" s="39"/>
      <c r="T17" s="39"/>
      <c r="U17" s="40" t="str">
        <f t="shared" si="0"/>
        <v xml:space="preserve">  </v>
      </c>
      <c r="V17" s="16" t="str">
        <f t="shared" si="1"/>
        <v/>
      </c>
      <c r="W17" s="37"/>
      <c r="X17" s="37"/>
      <c r="Y17" s="17" t="str">
        <f>IF(AND(W17="Preventivo",X17="Automático"),"50%",IF(AND(W17="Preventivo",X17="Manual"),"40%",IF(AND(W17="Detectivo",X17="Automático"),"40%",IF(AND(W17="Detectivo",X17="Manual"),"30%",IF(AND(W17="Correctivo",X17="Automático"),"35%",IF(AND(W17="Correctivo",X17="Manual"),"25%",""))))))</f>
        <v/>
      </c>
      <c r="Z17" s="37"/>
      <c r="AA17" s="37"/>
      <c r="AB17" s="37"/>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20"/>
      <c r="AK17" s="39"/>
      <c r="AL17" s="36"/>
      <c r="AM17" s="39"/>
      <c r="AN17" s="20"/>
      <c r="AO17" s="114"/>
      <c r="AP17" s="158"/>
      <c r="AQ17" s="158"/>
      <c r="AR17" s="159"/>
    </row>
    <row r="18" spans="1:44" s="15" customFormat="1" ht="150" hidden="1" customHeight="1" x14ac:dyDescent="0.25">
      <c r="A18" s="144" t="s">
        <v>72</v>
      </c>
      <c r="B18" s="173"/>
      <c r="C18" s="147"/>
      <c r="D18" s="138"/>
      <c r="E18" s="138"/>
      <c r="F18" s="138"/>
      <c r="G18" s="150" t="str">
        <f t="shared" ref="G18" si="6">+CONCATENATE(D18," ",E18," ",F18)</f>
        <v xml:space="preserve">  </v>
      </c>
      <c r="H18" s="138"/>
      <c r="I18" s="153"/>
      <c r="J18" s="123" t="str">
        <f>IF(I18&lt;=0,"",IF(I18&lt;=3,"Muy Baja",IF(I18&lt;=34,"Baja",IF(I18&lt;=600,"Media",IF(I18&lt;=6000,"Alta","Muy Alta")))))</f>
        <v/>
      </c>
      <c r="K18" s="126" t="str">
        <f>IF(J18="","",IF(J18="Muy Baja",0.2,IF(J18="Baja",0.4,IF(J18="Media",0.6,IF(J18="Alta",0.8,IF(J18="Muy Alta",1,))))))</f>
        <v/>
      </c>
      <c r="L18" s="141"/>
      <c r="M18" s="141">
        <f>IF(NOT(ISERROR(MATCH(L18,'[1]Tabla Impacto'!$B$221:$B$223,0))),'[1]Tabla Impacto'!$F$223,L18)</f>
        <v>0</v>
      </c>
      <c r="N18" s="123" t="str">
        <f>IF(OR(M18='[1]Tabla Impacto'!$C$11,M18='[1]Tabla Impacto'!$D$11),"Leve",IF(OR(M18='[1]Tabla Impacto'!$C$12,M18='[1]Tabla Impacto'!$D$12),"Menor",IF(OR(M18='[1]Tabla Impacto'!$C$13,M18='[1]Tabla Impacto'!$D$13),"Moderado",IF(OR(M18='[1]Tabla Impacto'!$C$14,M18='[1]Tabla Impacto'!$D$14),"Mayor",IF(OR(M18='[1]Tabla Impacto'!$C$15,M18='[1]Tabla Impacto'!$D$15),"Catastrófico","")))))</f>
        <v/>
      </c>
      <c r="O18" s="126" t="str">
        <f>IF(N18="","",IF(N18="Leve",0.2,IF(N18="Menor",0.4,IF(N18="Moderado",0.6,IF(N18="Mayor",0.8,IF(N18="Catastrófico",1,))))))</f>
        <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39"/>
      <c r="R18" s="36"/>
      <c r="S18" s="39"/>
      <c r="T18" s="36"/>
      <c r="U18" s="40" t="str">
        <f>+CONCATENATE(R18," ",S18," ",T18)</f>
        <v xml:space="preserve">  </v>
      </c>
      <c r="V18" s="16" t="str">
        <f t="shared" si="1"/>
        <v/>
      </c>
      <c r="W18" s="37"/>
      <c r="X18" s="37"/>
      <c r="Y18" s="17" t="str">
        <f>IF(AND(W18="Preventivo",X18="Automático"),"50%",IF(AND(W18="Preventivo",X18="Manual"),"40%",IF(AND(W18="Detectivo",X18="Automático"),"40%",IF(AND(W18="Detectivo",X18="Manual"),"30%",IF(AND(W18="Correctivo",X18="Automático"),"35%",IF(AND(W18="Correctivo",X18="Manual"),"25%",""))))))</f>
        <v/>
      </c>
      <c r="Z18" s="37"/>
      <c r="AA18" s="37"/>
      <c r="AB18" s="37"/>
      <c r="AC18" s="18" t="str">
        <f>IFERROR(IF(V18="Probabilidad",(K18-(+K18*Y18)),IF(V18="Impacto",K18,"")),"")</f>
        <v/>
      </c>
      <c r="AD18" s="132" t="str">
        <f>IFERROR(LOOKUP(LOOKUP(2,1/(AC18:AC24&lt;&gt;""),AC18:AC24),'[1]Opciones Tratamiento'!$I$2:$I$6,'[1]Opciones Tratamiento'!$J$2:$J$6),"")</f>
        <v/>
      </c>
      <c r="AE18" s="17" t="str">
        <f t="shared" si="5"/>
        <v/>
      </c>
      <c r="AF18" s="132" t="str">
        <f>IFERROR(LOOKUP(LOOKUP(2,1/(AG18:AG24&lt;&gt;""),AG18:AG24),'[1]Opciones Tratamiento'!L2:M6),"")</f>
        <v/>
      </c>
      <c r="AG18" s="19" t="str">
        <f>IFERROR(IF(V18="Impacto",(O18-(+O18*Y18)),IF(V18="Probabilidad",O18,"")),"")</f>
        <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111"/>
      <c r="AJ18" s="20"/>
      <c r="AK18" s="39"/>
      <c r="AL18" s="36"/>
      <c r="AM18" s="39"/>
      <c r="AN18" s="20"/>
      <c r="AO18" s="114"/>
      <c r="AP18" s="117"/>
      <c r="AQ18" s="117"/>
      <c r="AR18" s="118"/>
    </row>
    <row r="19" spans="1:44" s="15" customFormat="1" ht="150" hidden="1" customHeight="1" x14ac:dyDescent="0.25">
      <c r="A19" s="144"/>
      <c r="B19" s="173"/>
      <c r="C19" s="147"/>
      <c r="D19" s="138"/>
      <c r="E19" s="138"/>
      <c r="F19" s="138"/>
      <c r="G19" s="150"/>
      <c r="H19" s="138"/>
      <c r="I19" s="114"/>
      <c r="J19" s="123"/>
      <c r="K19" s="126"/>
      <c r="L19" s="141"/>
      <c r="M19" s="141"/>
      <c r="N19" s="123"/>
      <c r="O19" s="126"/>
      <c r="P19" s="129"/>
      <c r="Q19" s="39"/>
      <c r="R19" s="39"/>
      <c r="S19" s="39"/>
      <c r="T19" s="39"/>
      <c r="U19" s="40" t="str">
        <f>+CONCATENATE(R19," ",S19," ",T19)</f>
        <v xml:space="preserve">  </v>
      </c>
      <c r="V19" s="16" t="str">
        <f t="shared" si="1"/>
        <v/>
      </c>
      <c r="W19" s="37"/>
      <c r="X19" s="37"/>
      <c r="Y19" s="17" t="str">
        <f t="shared" ref="Y19" si="7">IF(AND(W19="Preventivo",X19="Automático"),"50%",IF(AND(W19="Preventivo",X19="Manual"),"40%",IF(AND(W19="Detectivo",X19="Automático"),"40%",IF(AND(W19="Detectivo",X19="Manual"),"30%",IF(AND(W19="Correctivo",X19="Automático"),"35%",IF(AND(W19="Correctivo",X19="Manual"),"25%",""))))))</f>
        <v/>
      </c>
      <c r="Z19" s="37"/>
      <c r="AA19" s="37"/>
      <c r="AB19" s="37"/>
      <c r="AC19" s="18" t="str">
        <f>IFERROR(IF(AND(V18="Probabilidad",V19="Probabilidad"),(AE18-(+AE18*Y19)),IF(V19="Probabilidad",(K18-(+K18*Y19)),IF(V19="Impacto",AE18,""))),"")</f>
        <v/>
      </c>
      <c r="AD19" s="132"/>
      <c r="AE19" s="17" t="str">
        <f t="shared" si="5"/>
        <v/>
      </c>
      <c r="AF19" s="132"/>
      <c r="AG19" s="19" t="str">
        <f>IFERROR(IF(AND(V18="Impacto",V19="Impacto"),(AG18-(+AG18*Y19)),IF(V19="Impacto",(O18-(+O18*Y19)),IF(V19="Probabilidad",AG18,""))),"")</f>
        <v/>
      </c>
      <c r="AH19" s="135"/>
      <c r="AI19" s="111"/>
      <c r="AJ19" s="20"/>
      <c r="AK19" s="39"/>
      <c r="AL19" s="36"/>
      <c r="AM19" s="39"/>
      <c r="AN19" s="20"/>
      <c r="AO19" s="114"/>
      <c r="AP19" s="117"/>
      <c r="AQ19" s="117"/>
      <c r="AR19" s="118"/>
    </row>
    <row r="20" spans="1:44" s="15" customFormat="1" ht="150" hidden="1" customHeight="1" x14ac:dyDescent="0.25">
      <c r="A20" s="144"/>
      <c r="B20" s="173"/>
      <c r="C20" s="147"/>
      <c r="D20" s="138"/>
      <c r="E20" s="138"/>
      <c r="F20" s="138"/>
      <c r="G20" s="150"/>
      <c r="H20" s="138"/>
      <c r="I20" s="114"/>
      <c r="J20" s="123"/>
      <c r="K20" s="126"/>
      <c r="L20" s="141"/>
      <c r="M20" s="141"/>
      <c r="N20" s="123"/>
      <c r="O20" s="126"/>
      <c r="P20" s="129"/>
      <c r="Q20" s="39"/>
      <c r="R20" s="39"/>
      <c r="S20" s="39"/>
      <c r="T20" s="39"/>
      <c r="U20" s="40" t="str">
        <f t="shared" ref="U20:U24" si="8">+CONCATENATE(R20," ",S20," ",T20)</f>
        <v xml:space="preserve">  </v>
      </c>
      <c r="V20" s="16" t="str">
        <f t="shared" si="1"/>
        <v/>
      </c>
      <c r="W20" s="37"/>
      <c r="X20" s="37"/>
      <c r="Y20" s="17" t="str">
        <f>IF(AND(W20="Preventivo",X20="Automático"),"50%",IF(AND(W20="Preventivo",X20="Manual"),"40%",IF(AND(W20="Detectivo",X20="Automático"),"40%",IF(AND(W20="Detectivo",X20="Manual"),"30%",IF(AND(W20="Correctivo",X20="Automático"),"35%",IF(AND(W20="Correctivo",X20="Manual"),"25%",""))))))</f>
        <v/>
      </c>
      <c r="Z20" s="37"/>
      <c r="AA20" s="37"/>
      <c r="AB20" s="37"/>
      <c r="AC20" s="18" t="str">
        <f t="shared" ref="AC20:AC24" si="9">IFERROR(IF(AND(V19="Probabilidad",V20="Probabilidad"),(AE19-(+AE19*Y20)),IF(V20="Probabilidad",(K19-(+K19*Y20)),IF(V20="Impacto",AE19,""))),"")</f>
        <v/>
      </c>
      <c r="AD20" s="132"/>
      <c r="AE20" s="17" t="str">
        <f t="shared" si="5"/>
        <v/>
      </c>
      <c r="AF20" s="132"/>
      <c r="AG20" s="19" t="str">
        <f>IFERROR(IF(AND(V18="Impacto",V19="Impacto",V20="Impacto"),(AG19-(+AG19*Y20)),IF(V20="Impacto",(O18-(+O18*Y20)),IF(V20="Probabilidad",AG19,""))),"")</f>
        <v/>
      </c>
      <c r="AH20" s="135"/>
      <c r="AI20" s="111"/>
      <c r="AJ20" s="20"/>
      <c r="AK20" s="39"/>
      <c r="AL20" s="36"/>
      <c r="AM20" s="39"/>
      <c r="AN20" s="20"/>
      <c r="AO20" s="114"/>
      <c r="AP20" s="117"/>
      <c r="AQ20" s="117"/>
      <c r="AR20" s="118"/>
    </row>
    <row r="21" spans="1:44" s="15" customFormat="1" ht="150" hidden="1" customHeight="1" x14ac:dyDescent="0.25">
      <c r="A21" s="144"/>
      <c r="B21" s="173"/>
      <c r="C21" s="147"/>
      <c r="D21" s="138"/>
      <c r="E21" s="138"/>
      <c r="F21" s="138"/>
      <c r="G21" s="150"/>
      <c r="H21" s="138"/>
      <c r="I21" s="114"/>
      <c r="J21" s="123"/>
      <c r="K21" s="126"/>
      <c r="L21" s="141"/>
      <c r="M21" s="141"/>
      <c r="N21" s="123"/>
      <c r="O21" s="126"/>
      <c r="P21" s="129"/>
      <c r="Q21" s="39"/>
      <c r="R21" s="39"/>
      <c r="S21" s="39"/>
      <c r="T21" s="39"/>
      <c r="U21" s="40" t="str">
        <f t="shared" si="8"/>
        <v xml:space="preserve">  </v>
      </c>
      <c r="V21" s="16" t="str">
        <f t="shared" si="1"/>
        <v/>
      </c>
      <c r="W21" s="37"/>
      <c r="X21" s="37"/>
      <c r="Y21" s="17" t="str">
        <f t="shared" ref="Y21" si="10">IF(AND(W21="Preventivo",X21="Automático"),"50%",IF(AND(W21="Preventivo",X21="Manual"),"40%",IF(AND(W21="Detectivo",X21="Automático"),"40%",IF(AND(W21="Detectivo",X21="Manual"),"30%",IF(AND(W21="Correctivo",X21="Automático"),"35%",IF(AND(W21="Correctivo",X21="Manual"),"25%",""))))))</f>
        <v/>
      </c>
      <c r="Z21" s="37"/>
      <c r="AA21" s="37"/>
      <c r="AB21" s="37"/>
      <c r="AC21" s="18" t="str">
        <f t="shared" si="9"/>
        <v/>
      </c>
      <c r="AD21" s="132"/>
      <c r="AE21" s="17" t="str">
        <f t="shared" si="5"/>
        <v/>
      </c>
      <c r="AF21" s="132"/>
      <c r="AG21" s="19" t="str">
        <f>IFERROR(IF(AND(V18="Impacto",V19="Impacto",V20="Impacto",V21="Impacto"),(AG20-(+AG20*Y21)),IF(V21="Impacto",(O18-(+O18*Y21)),IF(V21="Probabilidad",AG20,""))),"")</f>
        <v/>
      </c>
      <c r="AH21" s="135"/>
      <c r="AI21" s="111"/>
      <c r="AJ21" s="20"/>
      <c r="AK21" s="39"/>
      <c r="AL21" s="36"/>
      <c r="AM21" s="39"/>
      <c r="AN21" s="20"/>
      <c r="AO21" s="114"/>
      <c r="AP21" s="117"/>
      <c r="AQ21" s="117"/>
      <c r="AR21" s="118"/>
    </row>
    <row r="22" spans="1:44" s="15" customFormat="1" ht="150" hidden="1" customHeight="1" x14ac:dyDescent="0.25">
      <c r="A22" s="144"/>
      <c r="B22" s="173"/>
      <c r="C22" s="147"/>
      <c r="D22" s="138"/>
      <c r="E22" s="138"/>
      <c r="F22" s="138"/>
      <c r="G22" s="150"/>
      <c r="H22" s="138"/>
      <c r="I22" s="114"/>
      <c r="J22" s="123"/>
      <c r="K22" s="126"/>
      <c r="L22" s="141"/>
      <c r="M22" s="141"/>
      <c r="N22" s="123"/>
      <c r="O22" s="126"/>
      <c r="P22" s="129"/>
      <c r="Q22" s="39"/>
      <c r="R22" s="39"/>
      <c r="S22" s="39"/>
      <c r="T22" s="39"/>
      <c r="U22" s="40" t="str">
        <f t="shared" si="8"/>
        <v xml:space="preserve">  </v>
      </c>
      <c r="V22" s="16" t="str">
        <f t="shared" si="1"/>
        <v/>
      </c>
      <c r="W22" s="37"/>
      <c r="X22" s="37"/>
      <c r="Y22" s="17" t="str">
        <f>IF(AND(W22="Preventivo",X22="Automático"),"50%",IF(AND(W22="Preventivo",X22="Manual"),"40%",IF(AND(W22="Detectivo",X22="Automático"),"40%",IF(AND(W22="Detectivo",X22="Manual"),"30%",IF(AND(W22="Correctivo",X22="Automático"),"35%",IF(AND(W22="Correctivo",X22="Manual"),"25%",""))))))</f>
        <v/>
      </c>
      <c r="Z22" s="37"/>
      <c r="AA22" s="37"/>
      <c r="AB22" s="37"/>
      <c r="AC22" s="18" t="str">
        <f t="shared" si="9"/>
        <v/>
      </c>
      <c r="AD22" s="132"/>
      <c r="AE22" s="17" t="str">
        <f>+AC22</f>
        <v/>
      </c>
      <c r="AF22" s="132"/>
      <c r="AG22" s="19" t="str">
        <f>IFERROR(IF(AND(V16="Impacto",V17="Impacto",V18="Impacto",V19="Impacto",V22="Impacto"),(AG19-(+AG19*Y22)),IF(V22="Impacto",(O16-(+O16*Y22)),IF(V22="Probabilidad",AG19,""))),"")</f>
        <v/>
      </c>
      <c r="AH22" s="135"/>
      <c r="AI22" s="111"/>
      <c r="AJ22" s="20"/>
      <c r="AK22" s="39"/>
      <c r="AL22" s="36"/>
      <c r="AM22" s="39"/>
      <c r="AN22" s="20"/>
      <c r="AO22" s="114"/>
      <c r="AP22" s="117"/>
      <c r="AQ22" s="117"/>
      <c r="AR22" s="118"/>
    </row>
    <row r="23" spans="1:44" s="15" customFormat="1" ht="150" hidden="1" customHeight="1" x14ac:dyDescent="0.25">
      <c r="A23" s="144"/>
      <c r="B23" s="173"/>
      <c r="C23" s="147"/>
      <c r="D23" s="138"/>
      <c r="E23" s="138"/>
      <c r="F23" s="138"/>
      <c r="G23" s="150"/>
      <c r="H23" s="138"/>
      <c r="I23" s="114"/>
      <c r="J23" s="123"/>
      <c r="K23" s="126"/>
      <c r="L23" s="141"/>
      <c r="M23" s="141"/>
      <c r="N23" s="123"/>
      <c r="O23" s="126"/>
      <c r="P23" s="129"/>
      <c r="Q23" s="39"/>
      <c r="R23" s="39"/>
      <c r="S23" s="39"/>
      <c r="T23" s="39"/>
      <c r="U23" s="40" t="str">
        <f t="shared" si="8"/>
        <v xml:space="preserve">  </v>
      </c>
      <c r="V23" s="16" t="str">
        <f t="shared" si="1"/>
        <v/>
      </c>
      <c r="W23" s="37"/>
      <c r="X23" s="37"/>
      <c r="Y23" s="17" t="str">
        <f>IF(AND(W23="Preventivo",X23="Automático"),"50%",IF(AND(W23="Preventivo",X23="Manual"),"40%",IF(AND(W23="Detectivo",X23="Automático"),"40%",IF(AND(W23="Detectivo",X23="Manual"),"30%",IF(AND(W23="Correctivo",X23="Automático"),"35%",IF(AND(W23="Correctivo",X23="Manual"),"25%",""))))))</f>
        <v/>
      </c>
      <c r="Z23" s="37"/>
      <c r="AA23" s="37"/>
      <c r="AB23" s="37"/>
      <c r="AC23" s="18" t="str">
        <f t="shared" si="9"/>
        <v/>
      </c>
      <c r="AD23" s="132"/>
      <c r="AE23" s="17" t="str">
        <f>+AC23</f>
        <v/>
      </c>
      <c r="AF23" s="132"/>
      <c r="AG23" s="19" t="str">
        <f>IFERROR(IF(AND(V17="Impacto",V18="Impacto",V19="Impacto",V20="Impacto",V23="Impacto"),(AG20-(+AG20*Y23)),IF(V23="Impacto",(O17-(+O17*Y23)),IF(V23="Probabilidad",AG20,""))),"")</f>
        <v/>
      </c>
      <c r="AH23" s="135"/>
      <c r="AI23" s="111"/>
      <c r="AJ23" s="20"/>
      <c r="AK23" s="39"/>
      <c r="AL23" s="36"/>
      <c r="AM23" s="39"/>
      <c r="AN23" s="20"/>
      <c r="AO23" s="114"/>
      <c r="AP23" s="117"/>
      <c r="AQ23" s="117"/>
      <c r="AR23" s="118"/>
    </row>
    <row r="24" spans="1:44" s="15" customFormat="1" ht="150" hidden="1" customHeight="1" x14ac:dyDescent="0.25">
      <c r="A24" s="144"/>
      <c r="B24" s="173"/>
      <c r="C24" s="147"/>
      <c r="D24" s="138"/>
      <c r="E24" s="138"/>
      <c r="F24" s="138"/>
      <c r="G24" s="150"/>
      <c r="H24" s="138"/>
      <c r="I24" s="114"/>
      <c r="J24" s="123"/>
      <c r="K24" s="126"/>
      <c r="L24" s="141"/>
      <c r="M24" s="141"/>
      <c r="N24" s="123"/>
      <c r="O24" s="126"/>
      <c r="P24" s="129"/>
      <c r="Q24" s="39"/>
      <c r="R24" s="39"/>
      <c r="S24" s="39"/>
      <c r="T24" s="39"/>
      <c r="U24" s="40" t="str">
        <f t="shared" si="8"/>
        <v xml:space="preserve">  </v>
      </c>
      <c r="V24" s="16" t="str">
        <f t="shared" si="1"/>
        <v/>
      </c>
      <c r="W24" s="37"/>
      <c r="X24" s="37"/>
      <c r="Y24" s="17" t="str">
        <f>IF(AND(W24="Preventivo",X24="Automático"),"50%",IF(AND(W24="Preventivo",X24="Manual"),"40%",IF(AND(W24="Detectivo",X24="Automático"),"40%",IF(AND(W24="Detectivo",X24="Manual"),"30%",IF(AND(W24="Correctivo",X24="Automático"),"35%",IF(AND(W24="Correctivo",X24="Manual"),"25%",""))))))</f>
        <v/>
      </c>
      <c r="Z24" s="37"/>
      <c r="AA24" s="37"/>
      <c r="AB24" s="37"/>
      <c r="AC24" s="18" t="str">
        <f t="shared" si="9"/>
        <v/>
      </c>
      <c r="AD24" s="132"/>
      <c r="AE24" s="17" t="str">
        <f>+AC24</f>
        <v/>
      </c>
      <c r="AF24" s="132"/>
      <c r="AG24" s="19" t="str">
        <f>IFERROR(IF(AND(V18="Impacto",V19="Impacto",V20="Impacto",V21="Impacto",V24="Impacto"),(AG21-(+AG21*Y24)),IF(V24="Impacto",(O18-(+O18*Y24)),IF(V24="Probabilidad",AG21,""))),"")</f>
        <v/>
      </c>
      <c r="AH24" s="135"/>
      <c r="AI24" s="111"/>
      <c r="AJ24" s="20"/>
      <c r="AK24" s="39"/>
      <c r="AL24" s="36"/>
      <c r="AM24" s="39"/>
      <c r="AN24" s="20"/>
      <c r="AO24" s="114"/>
      <c r="AP24" s="117"/>
      <c r="AQ24" s="117"/>
      <c r="AR24" s="118"/>
    </row>
    <row r="25" spans="1:44"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IF(NOT(ISERROR(MATCH(L25,'[1]Tabla Impacto'!$B$221:$B$223,0))),'[1]Tabla Impacto'!$F$223,L25)</f>
        <v>0</v>
      </c>
      <c r="N25" s="123" t="str">
        <f>IF(OR(M25='[1]Tabla Impacto'!$C$11,M25='[1]Tabla Impacto'!$D$11),"Leve",IF(OR(M25='[1]Tabla Impacto'!$C$12,M25='[1]Tabla Impacto'!$D$12),"Menor",IF(OR(M25='[1]Tabla Impacto'!$C$13,M25='[1]Tabla Impacto'!$D$13),"Moderado",IF(OR(M25='[1]Tabla Impacto'!$C$14,M25='[1]Tabla Impacto'!$D$14),"Mayor",IF(OR(M25='[1]Tabla Impacto'!$C$15,M25='[1]Tabla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39"/>
      <c r="R25" s="36"/>
      <c r="S25" s="39"/>
      <c r="T25" s="36"/>
      <c r="U25" s="40" t="str">
        <f>+CONCATENATE(R25," ",S25," ",T25)</f>
        <v xml:space="preserve">  </v>
      </c>
      <c r="V25" s="16" t="str">
        <f t="shared" si="1"/>
        <v/>
      </c>
      <c r="W25" s="37"/>
      <c r="X25" s="37"/>
      <c r="Y25" s="17" t="str">
        <f>IF(AND(W25="Preventivo",X25="Automático"),"50%",IF(AND(W25="Preventivo",X25="Manual"),"40%",IF(AND(W25="Detectivo",X25="Automático"),"40%",IF(AND(W25="Detectivo",X25="Manual"),"30%",IF(AND(W25="Correctivo",X25="Automático"),"35%",IF(AND(W25="Correctivo",X25="Manual"),"25%",""))))))</f>
        <v/>
      </c>
      <c r="Z25" s="37"/>
      <c r="AA25" s="37"/>
      <c r="AB25" s="37"/>
      <c r="AC25" s="18" t="str">
        <f>IFERROR(IF(V25="Probabilidad",(K25-(+K25*Y25)),IF(V25="Impacto",K25,"")),"")</f>
        <v/>
      </c>
      <c r="AD25" s="132" t="str">
        <f>IFERROR(LOOKUP(LOOKUP(2,1/(AC25:AC31&lt;&gt;""),AC25:AC31),'[1]Opciones Tratamiento'!$I$2:$I$6,'[1]Opciones Tratamiento'!$J$2:$J$6),"")</f>
        <v/>
      </c>
      <c r="AE25" s="17" t="str">
        <f>+AC25</f>
        <v/>
      </c>
      <c r="AF25" s="132" t="str">
        <f>IFERROR(LOOKUP(LOOKUP(2,1/(AG25:AG31&lt;&gt;""),AG25:AG31),'[1]Opciones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20"/>
      <c r="AK25" s="39"/>
      <c r="AL25" s="36"/>
      <c r="AM25" s="39"/>
      <c r="AN25" s="20"/>
      <c r="AO25" s="114"/>
      <c r="AP25" s="117"/>
      <c r="AQ25" s="117"/>
      <c r="AR25" s="118"/>
    </row>
    <row r="26" spans="1:44" s="15" customFormat="1" ht="150" hidden="1" customHeight="1" x14ac:dyDescent="0.25">
      <c r="A26" s="144"/>
      <c r="B26" s="173"/>
      <c r="C26" s="147"/>
      <c r="D26" s="138"/>
      <c r="E26" s="138"/>
      <c r="F26" s="138"/>
      <c r="G26" s="150"/>
      <c r="H26" s="138"/>
      <c r="I26" s="114"/>
      <c r="J26" s="123"/>
      <c r="K26" s="126"/>
      <c r="L26" s="141"/>
      <c r="M26" s="141"/>
      <c r="N26" s="123"/>
      <c r="O26" s="126"/>
      <c r="P26" s="129"/>
      <c r="Q26" s="39"/>
      <c r="R26" s="39"/>
      <c r="S26" s="39"/>
      <c r="T26" s="39"/>
      <c r="U26" s="40" t="str">
        <f>+CONCATENATE(R26," ",S26," ",T26)</f>
        <v xml:space="preserve">  </v>
      </c>
      <c r="V26" s="16" t="str">
        <f t="shared" si="1"/>
        <v/>
      </c>
      <c r="W26" s="37"/>
      <c r="X26" s="37"/>
      <c r="Y26" s="17" t="str">
        <f t="shared" ref="Y26" si="12">IF(AND(W26="Preventivo",X26="Automático"),"50%",IF(AND(W26="Preventivo",X26="Manual"),"40%",IF(AND(W26="Detectivo",X26="Automático"),"40%",IF(AND(W26="Detectivo",X26="Manual"),"30%",IF(AND(W26="Correctivo",X26="Automático"),"35%",IF(AND(W26="Correctivo",X26="Manual"),"25%",""))))))</f>
        <v/>
      </c>
      <c r="Z26" s="37"/>
      <c r="AA26" s="37"/>
      <c r="AB26" s="37"/>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20"/>
      <c r="AK26" s="39"/>
      <c r="AL26" s="36"/>
      <c r="AM26" s="39"/>
      <c r="AN26" s="20"/>
      <c r="AO26" s="114"/>
      <c r="AP26" s="117"/>
      <c r="AQ26" s="117"/>
      <c r="AR26" s="118"/>
    </row>
    <row r="27" spans="1:44" s="15" customFormat="1" ht="150" hidden="1" customHeight="1" x14ac:dyDescent="0.25">
      <c r="A27" s="144"/>
      <c r="B27" s="173"/>
      <c r="C27" s="147"/>
      <c r="D27" s="138"/>
      <c r="E27" s="138"/>
      <c r="F27" s="138"/>
      <c r="G27" s="150"/>
      <c r="H27" s="138"/>
      <c r="I27" s="114"/>
      <c r="J27" s="123"/>
      <c r="K27" s="126"/>
      <c r="L27" s="141"/>
      <c r="M27" s="141"/>
      <c r="N27" s="123"/>
      <c r="O27" s="126"/>
      <c r="P27" s="129"/>
      <c r="Q27" s="39"/>
      <c r="R27" s="39"/>
      <c r="S27" s="39"/>
      <c r="T27" s="39"/>
      <c r="U27" s="40" t="str">
        <f t="shared" ref="U27:U31" si="14">+CONCATENATE(R27," ",S27," ",T27)</f>
        <v xml:space="preserve">  </v>
      </c>
      <c r="V27" s="16" t="str">
        <f t="shared" si="1"/>
        <v/>
      </c>
      <c r="W27" s="37"/>
      <c r="X27" s="37"/>
      <c r="Y27" s="17" t="str">
        <f>IF(AND(W27="Preventivo",X27="Automático"),"50%",IF(AND(W27="Preventivo",X27="Manual"),"40%",IF(AND(W27="Detectivo",X27="Automático"),"40%",IF(AND(W27="Detectivo",X27="Manual"),"30%",IF(AND(W27="Correctivo",X27="Automático"),"35%",IF(AND(W27="Correctivo",X27="Manual"),"25%",""))))))</f>
        <v/>
      </c>
      <c r="Z27" s="37"/>
      <c r="AA27" s="37"/>
      <c r="AB27" s="37"/>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20"/>
      <c r="AK27" s="39"/>
      <c r="AL27" s="36"/>
      <c r="AM27" s="39"/>
      <c r="AN27" s="20"/>
      <c r="AO27" s="114"/>
      <c r="AP27" s="117"/>
      <c r="AQ27" s="117"/>
      <c r="AR27" s="118"/>
    </row>
    <row r="28" spans="1:44" s="15" customFormat="1" ht="150" hidden="1" customHeight="1" x14ac:dyDescent="0.25">
      <c r="A28" s="144"/>
      <c r="B28" s="173"/>
      <c r="C28" s="147"/>
      <c r="D28" s="138"/>
      <c r="E28" s="138"/>
      <c r="F28" s="138"/>
      <c r="G28" s="150"/>
      <c r="H28" s="138"/>
      <c r="I28" s="114"/>
      <c r="J28" s="123"/>
      <c r="K28" s="126"/>
      <c r="L28" s="141"/>
      <c r="M28" s="141"/>
      <c r="N28" s="123"/>
      <c r="O28" s="126"/>
      <c r="P28" s="129"/>
      <c r="Q28" s="39"/>
      <c r="R28" s="39"/>
      <c r="S28" s="39"/>
      <c r="T28" s="39"/>
      <c r="U28" s="40" t="str">
        <f t="shared" si="14"/>
        <v xml:space="preserve">  </v>
      </c>
      <c r="V28" s="16" t="str">
        <f t="shared" si="1"/>
        <v/>
      </c>
      <c r="W28" s="37"/>
      <c r="X28" s="37"/>
      <c r="Y28" s="17" t="str">
        <f t="shared" ref="Y28" si="16">IF(AND(W28="Preventivo",X28="Automático"),"50%",IF(AND(W28="Preventivo",X28="Manual"),"40%",IF(AND(W28="Detectivo",X28="Automático"),"40%",IF(AND(W28="Detectivo",X28="Manual"),"30%",IF(AND(W28="Correctivo",X28="Automático"),"35%",IF(AND(W28="Correctivo",X28="Manual"),"25%",""))))))</f>
        <v/>
      </c>
      <c r="Z28" s="37"/>
      <c r="AA28" s="37"/>
      <c r="AB28" s="37"/>
      <c r="AC28" s="18" t="str">
        <f t="shared" si="15"/>
        <v/>
      </c>
      <c r="AD28" s="132"/>
      <c r="AE28" s="17" t="str">
        <f t="shared" ref="AE28" si="17">+AC28</f>
        <v/>
      </c>
      <c r="AF28" s="132"/>
      <c r="AG28" s="19" t="str">
        <f>IFERROR(IF(AND(V25="Impacto",V26="Impacto",V27="Impacto",V28="Impacto"),(AG27-(+AG27*Y28)),IF(V28="Impacto",(O25-(+O25*Y28)),IF(V28="Probabilidad",AG27,""))),"")</f>
        <v/>
      </c>
      <c r="AH28" s="135"/>
      <c r="AI28" s="111"/>
      <c r="AJ28" s="20"/>
      <c r="AK28" s="39"/>
      <c r="AL28" s="36"/>
      <c r="AM28" s="39"/>
      <c r="AN28" s="20"/>
      <c r="AO28" s="114"/>
      <c r="AP28" s="117"/>
      <c r="AQ28" s="117"/>
      <c r="AR28" s="118"/>
    </row>
    <row r="29" spans="1:44" s="15" customFormat="1" ht="150" hidden="1" customHeight="1" x14ac:dyDescent="0.25">
      <c r="A29" s="144"/>
      <c r="B29" s="173"/>
      <c r="C29" s="147"/>
      <c r="D29" s="138"/>
      <c r="E29" s="138"/>
      <c r="F29" s="138"/>
      <c r="G29" s="150"/>
      <c r="H29" s="138"/>
      <c r="I29" s="114"/>
      <c r="J29" s="123"/>
      <c r="K29" s="126"/>
      <c r="L29" s="141"/>
      <c r="M29" s="141"/>
      <c r="N29" s="123"/>
      <c r="O29" s="126"/>
      <c r="P29" s="129"/>
      <c r="Q29" s="39"/>
      <c r="R29" s="39"/>
      <c r="S29" s="39"/>
      <c r="T29" s="39"/>
      <c r="U29" s="40" t="str">
        <f t="shared" si="14"/>
        <v xml:space="preserve">  </v>
      </c>
      <c r="V29" s="16" t="str">
        <f t="shared" si="1"/>
        <v/>
      </c>
      <c r="W29" s="37"/>
      <c r="X29" s="37"/>
      <c r="Y29" s="17" t="str">
        <f>IF(AND(W29="Preventivo",X29="Automático"),"50%",IF(AND(W29="Preventivo",X29="Manual"),"40%",IF(AND(W29="Detectivo",X29="Automático"),"40%",IF(AND(W29="Detectivo",X29="Manual"),"30%",IF(AND(W29="Correctivo",X29="Automático"),"35%",IF(AND(W29="Correctivo",X29="Manual"),"25%",""))))))</f>
        <v/>
      </c>
      <c r="Z29" s="37"/>
      <c r="AA29" s="37"/>
      <c r="AB29" s="37"/>
      <c r="AC29" s="18" t="str">
        <f t="shared" si="15"/>
        <v/>
      </c>
      <c r="AD29" s="132"/>
      <c r="AE29" s="17" t="str">
        <f>+AC29</f>
        <v/>
      </c>
      <c r="AF29" s="132"/>
      <c r="AG29" s="19" t="str">
        <f>IFERROR(IF(AND(V23="Impacto",V24="Impacto",V25="Impacto",V26="Impacto",V29="Impacto"),(AG26-(+AG26*Y29)),IF(V29="Impacto",(O23-(+O23*Y29)),IF(V29="Probabilidad",AG26,""))),"")</f>
        <v/>
      </c>
      <c r="AH29" s="135"/>
      <c r="AI29" s="111"/>
      <c r="AJ29" s="20"/>
      <c r="AK29" s="39"/>
      <c r="AL29" s="36"/>
      <c r="AM29" s="39"/>
      <c r="AN29" s="20"/>
      <c r="AO29" s="114"/>
      <c r="AP29" s="117"/>
      <c r="AQ29" s="117"/>
      <c r="AR29" s="118"/>
    </row>
    <row r="30" spans="1:44" s="15" customFormat="1" ht="150" hidden="1" customHeight="1" x14ac:dyDescent="0.25">
      <c r="A30" s="144"/>
      <c r="B30" s="173"/>
      <c r="C30" s="147"/>
      <c r="D30" s="138"/>
      <c r="E30" s="138"/>
      <c r="F30" s="138"/>
      <c r="G30" s="150"/>
      <c r="H30" s="138"/>
      <c r="I30" s="114"/>
      <c r="J30" s="123"/>
      <c r="K30" s="126"/>
      <c r="L30" s="141"/>
      <c r="M30" s="141"/>
      <c r="N30" s="123"/>
      <c r="O30" s="126"/>
      <c r="P30" s="129"/>
      <c r="Q30" s="39"/>
      <c r="R30" s="39"/>
      <c r="S30" s="39"/>
      <c r="T30" s="39"/>
      <c r="U30" s="40" t="str">
        <f t="shared" si="14"/>
        <v xml:space="preserve">  </v>
      </c>
      <c r="V30" s="16" t="str">
        <f t="shared" si="1"/>
        <v/>
      </c>
      <c r="W30" s="37"/>
      <c r="X30" s="37"/>
      <c r="Y30" s="17" t="str">
        <f>IF(AND(W30="Preventivo",X30="Automático"),"50%",IF(AND(W30="Preventivo",X30="Manual"),"40%",IF(AND(W30="Detectivo",X30="Automático"),"40%",IF(AND(W30="Detectivo",X30="Manual"),"30%",IF(AND(W30="Correctivo",X30="Automático"),"35%",IF(AND(W30="Correctivo",X30="Manual"),"25%",""))))))</f>
        <v/>
      </c>
      <c r="Z30" s="37"/>
      <c r="AA30" s="37"/>
      <c r="AB30" s="37"/>
      <c r="AC30" s="18" t="str">
        <f t="shared" si="15"/>
        <v/>
      </c>
      <c r="AD30" s="132"/>
      <c r="AE30" s="17" t="str">
        <f>+AC30</f>
        <v/>
      </c>
      <c r="AF30" s="132"/>
      <c r="AG30" s="19" t="str">
        <f>IFERROR(IF(AND(V24="Impacto",V25="Impacto",V26="Impacto",V27="Impacto",V30="Impacto"),(AG27-(+AG27*Y30)),IF(V30="Impacto",(O24-(+O24*Y30)),IF(V30="Probabilidad",AG27,""))),"")</f>
        <v/>
      </c>
      <c r="AH30" s="135"/>
      <c r="AI30" s="111"/>
      <c r="AJ30" s="20"/>
      <c r="AK30" s="39"/>
      <c r="AL30" s="36"/>
      <c r="AM30" s="39"/>
      <c r="AN30" s="20"/>
      <c r="AO30" s="114"/>
      <c r="AP30" s="117"/>
      <c r="AQ30" s="117"/>
      <c r="AR30" s="118"/>
    </row>
    <row r="31" spans="1:44" s="15" customFormat="1" ht="150" hidden="1" customHeight="1" x14ac:dyDescent="0.25">
      <c r="A31" s="144"/>
      <c r="B31" s="173"/>
      <c r="C31" s="147"/>
      <c r="D31" s="138"/>
      <c r="E31" s="138"/>
      <c r="F31" s="138"/>
      <c r="G31" s="150"/>
      <c r="H31" s="138"/>
      <c r="I31" s="114"/>
      <c r="J31" s="123"/>
      <c r="K31" s="126"/>
      <c r="L31" s="141"/>
      <c r="M31" s="141"/>
      <c r="N31" s="123"/>
      <c r="O31" s="126"/>
      <c r="P31" s="129"/>
      <c r="Q31" s="39"/>
      <c r="R31" s="39"/>
      <c r="S31" s="39"/>
      <c r="T31" s="39"/>
      <c r="U31" s="40" t="str">
        <f t="shared" si="14"/>
        <v xml:space="preserve">  </v>
      </c>
      <c r="V31" s="16" t="str">
        <f t="shared" si="1"/>
        <v/>
      </c>
      <c r="W31" s="37"/>
      <c r="X31" s="37"/>
      <c r="Y31" s="17" t="str">
        <f>IF(AND(W31="Preventivo",X31="Automático"),"50%",IF(AND(W31="Preventivo",X31="Manual"),"40%",IF(AND(W31="Detectivo",X31="Automático"),"40%",IF(AND(W31="Detectivo",X31="Manual"),"30%",IF(AND(W31="Correctivo",X31="Automático"),"35%",IF(AND(W31="Correctivo",X31="Manual"),"25%",""))))))</f>
        <v/>
      </c>
      <c r="Z31" s="37"/>
      <c r="AA31" s="37"/>
      <c r="AB31" s="37"/>
      <c r="AC31" s="18" t="str">
        <f t="shared" si="15"/>
        <v/>
      </c>
      <c r="AD31" s="132"/>
      <c r="AE31" s="17" t="str">
        <f>+AC31</f>
        <v/>
      </c>
      <c r="AF31" s="132"/>
      <c r="AG31" s="19" t="str">
        <f>IFERROR(IF(AND(V25="Impacto",V26="Impacto",V27="Impacto",V28="Impacto",V31="Impacto"),(AG28-(+AG28*Y31)),IF(V31="Impacto",(O25-(+O25*Y31)),IF(V31="Probabilidad",AG28,""))),"")</f>
        <v/>
      </c>
      <c r="AH31" s="135"/>
      <c r="AI31" s="111"/>
      <c r="AJ31" s="20"/>
      <c r="AK31" s="39"/>
      <c r="AL31" s="36"/>
      <c r="AM31" s="39"/>
      <c r="AN31" s="20"/>
      <c r="AO31" s="114"/>
      <c r="AP31" s="117"/>
      <c r="AQ31" s="117"/>
      <c r="AR31" s="118"/>
    </row>
    <row r="32" spans="1:44"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IF(NOT(ISERROR(MATCH(L32,'[1]Tabla Impacto'!$B$221:$B$223,0))),'[1]Tabla Impacto'!$F$223,L32)</f>
        <v>0</v>
      </c>
      <c r="N32" s="123" t="str">
        <f>IF(OR(M32='[1]Tabla Impacto'!$C$11,M32='[1]Tabla Impacto'!$D$11),"Leve",IF(OR(M32='[1]Tabla Impacto'!$C$12,M32='[1]Tabla Impacto'!$D$12),"Menor",IF(OR(M32='[1]Tabla Impacto'!$C$13,M32='[1]Tabla Impacto'!$D$13),"Moderado",IF(OR(M32='[1]Tabla Impacto'!$C$14,M32='[1]Tabla Impacto'!$D$14),"Mayor",IF(OR(M32='[1]Tabla Impacto'!$C$15,M32='[1]Tabla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39"/>
      <c r="R32" s="36"/>
      <c r="S32" s="39"/>
      <c r="T32" s="36"/>
      <c r="U32" s="40" t="str">
        <f>+CONCATENATE(R32," ",S32," ",T32)</f>
        <v xml:space="preserve">  </v>
      </c>
      <c r="V32" s="16" t="str">
        <f t="shared" si="1"/>
        <v/>
      </c>
      <c r="W32" s="37"/>
      <c r="X32" s="37"/>
      <c r="Y32" s="17" t="str">
        <f>IF(AND(W32="Preventivo",X32="Automático"),"50%",IF(AND(W32="Preventivo",X32="Manual"),"40%",IF(AND(W32="Detectivo",X32="Automático"),"40%",IF(AND(W32="Detectivo",X32="Manual"),"30%",IF(AND(W32="Correctivo",X32="Automático"),"35%",IF(AND(W32="Correctivo",X32="Manual"),"25%",""))))))</f>
        <v/>
      </c>
      <c r="Z32" s="37"/>
      <c r="AA32" s="37"/>
      <c r="AB32" s="37"/>
      <c r="AC32" s="18" t="str">
        <f>IFERROR(IF(V32="Probabilidad",(K32-(+K32*Y32)),IF(V32="Impacto",K32,"")),"")</f>
        <v/>
      </c>
      <c r="AD32" s="132" t="str">
        <f>IFERROR(LOOKUP(LOOKUP(2,1/(AC32:AC38&lt;&gt;""),AC32:AC38),'[1]Opciones Tratamiento'!$I$2:$I$6,'[1]Opciones Tratamiento'!$J$2:$J$6),"")</f>
        <v/>
      </c>
      <c r="AE32" s="17" t="str">
        <f>+AC32</f>
        <v/>
      </c>
      <c r="AF32" s="132" t="str">
        <f>IFERROR(LOOKUP(LOOKUP(2,1/(AG32:AG38&lt;&gt;""),AG32:AG38),'[1]Opciones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20"/>
      <c r="AK32" s="39"/>
      <c r="AL32" s="36"/>
      <c r="AM32" s="39"/>
      <c r="AN32" s="20"/>
      <c r="AO32" s="114"/>
      <c r="AP32" s="117"/>
      <c r="AQ32" s="117"/>
      <c r="AR32" s="118"/>
    </row>
    <row r="33" spans="1:44" s="15" customFormat="1" ht="150" hidden="1" customHeight="1" x14ac:dyDescent="0.25">
      <c r="A33" s="144"/>
      <c r="B33" s="173"/>
      <c r="C33" s="147"/>
      <c r="D33" s="138"/>
      <c r="E33" s="138"/>
      <c r="F33" s="138"/>
      <c r="G33" s="150"/>
      <c r="H33" s="138"/>
      <c r="I33" s="114"/>
      <c r="J33" s="123"/>
      <c r="K33" s="126"/>
      <c r="L33" s="141"/>
      <c r="M33" s="141"/>
      <c r="N33" s="123"/>
      <c r="O33" s="126"/>
      <c r="P33" s="129"/>
      <c r="Q33" s="39"/>
      <c r="R33" s="39"/>
      <c r="S33" s="39"/>
      <c r="T33" s="39"/>
      <c r="U33" s="40" t="str">
        <f>+CONCATENATE(R33," ",S33," ",T33)</f>
        <v xml:space="preserve">  </v>
      </c>
      <c r="V33" s="16" t="str">
        <f t="shared" si="1"/>
        <v/>
      </c>
      <c r="W33" s="37"/>
      <c r="X33" s="37"/>
      <c r="Y33" s="17" t="str">
        <f t="shared" ref="Y33" si="19">IF(AND(W33="Preventivo",X33="Automático"),"50%",IF(AND(W33="Preventivo",X33="Manual"),"40%",IF(AND(W33="Detectivo",X33="Automático"),"40%",IF(AND(W33="Detectivo",X33="Manual"),"30%",IF(AND(W33="Correctivo",X33="Automático"),"35%",IF(AND(W33="Correctivo",X33="Manual"),"25%",""))))))</f>
        <v/>
      </c>
      <c r="Z33" s="37"/>
      <c r="AA33" s="37"/>
      <c r="AB33" s="37"/>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20"/>
      <c r="AK33" s="39"/>
      <c r="AL33" s="36"/>
      <c r="AM33" s="39"/>
      <c r="AN33" s="20"/>
      <c r="AO33" s="114"/>
      <c r="AP33" s="117"/>
      <c r="AQ33" s="117"/>
      <c r="AR33" s="118"/>
    </row>
    <row r="34" spans="1:44" s="15" customFormat="1" ht="150" hidden="1" customHeight="1" x14ac:dyDescent="0.25">
      <c r="A34" s="144"/>
      <c r="B34" s="173"/>
      <c r="C34" s="147"/>
      <c r="D34" s="138"/>
      <c r="E34" s="138"/>
      <c r="F34" s="138"/>
      <c r="G34" s="150"/>
      <c r="H34" s="138"/>
      <c r="I34" s="114"/>
      <c r="J34" s="123"/>
      <c r="K34" s="126"/>
      <c r="L34" s="141"/>
      <c r="M34" s="141"/>
      <c r="N34" s="123"/>
      <c r="O34" s="126"/>
      <c r="P34" s="129"/>
      <c r="Q34" s="39"/>
      <c r="R34" s="39"/>
      <c r="S34" s="39"/>
      <c r="T34" s="39"/>
      <c r="U34" s="40" t="str">
        <f t="shared" ref="U34:U38" si="21">+CONCATENATE(R34," ",S34," ",T34)</f>
        <v xml:space="preserve">  </v>
      </c>
      <c r="V34" s="16" t="str">
        <f t="shared" si="1"/>
        <v/>
      </c>
      <c r="W34" s="37"/>
      <c r="X34" s="37"/>
      <c r="Y34" s="17" t="str">
        <f>IF(AND(W34="Preventivo",X34="Automático"),"50%",IF(AND(W34="Preventivo",X34="Manual"),"40%",IF(AND(W34="Detectivo",X34="Automático"),"40%",IF(AND(W34="Detectivo",X34="Manual"),"30%",IF(AND(W34="Correctivo",X34="Automático"),"35%",IF(AND(W34="Correctivo",X34="Manual"),"25%",""))))))</f>
        <v/>
      </c>
      <c r="Z34" s="37"/>
      <c r="AA34" s="37"/>
      <c r="AB34" s="37"/>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20"/>
      <c r="AK34" s="39"/>
      <c r="AL34" s="36"/>
      <c r="AM34" s="39"/>
      <c r="AN34" s="20"/>
      <c r="AO34" s="114"/>
      <c r="AP34" s="117"/>
      <c r="AQ34" s="117"/>
      <c r="AR34" s="118"/>
    </row>
    <row r="35" spans="1:44" s="15" customFormat="1" ht="150" hidden="1" customHeight="1" x14ac:dyDescent="0.25">
      <c r="A35" s="144"/>
      <c r="B35" s="173"/>
      <c r="C35" s="147"/>
      <c r="D35" s="138"/>
      <c r="E35" s="138"/>
      <c r="F35" s="138"/>
      <c r="G35" s="150"/>
      <c r="H35" s="138"/>
      <c r="I35" s="114"/>
      <c r="J35" s="123"/>
      <c r="K35" s="126"/>
      <c r="L35" s="141"/>
      <c r="M35" s="141"/>
      <c r="N35" s="123"/>
      <c r="O35" s="126"/>
      <c r="P35" s="129"/>
      <c r="Q35" s="39"/>
      <c r="R35" s="39"/>
      <c r="S35" s="39"/>
      <c r="T35" s="39"/>
      <c r="U35" s="40" t="str">
        <f t="shared" si="21"/>
        <v xml:space="preserve">  </v>
      </c>
      <c r="V35" s="16" t="str">
        <f t="shared" si="1"/>
        <v/>
      </c>
      <c r="W35" s="37"/>
      <c r="X35" s="37"/>
      <c r="Y35" s="17" t="str">
        <f t="shared" ref="Y35" si="23">IF(AND(W35="Preventivo",X35="Automático"),"50%",IF(AND(W35="Preventivo",X35="Manual"),"40%",IF(AND(W35="Detectivo",X35="Automático"),"40%",IF(AND(W35="Detectivo",X35="Manual"),"30%",IF(AND(W35="Correctivo",X35="Automático"),"35%",IF(AND(W35="Correctivo",X35="Manual"),"25%",""))))))</f>
        <v/>
      </c>
      <c r="Z35" s="37"/>
      <c r="AA35" s="37"/>
      <c r="AB35" s="37"/>
      <c r="AC35" s="18" t="str">
        <f t="shared" si="22"/>
        <v/>
      </c>
      <c r="AD35" s="132"/>
      <c r="AE35" s="17" t="str">
        <f t="shared" ref="AE35" si="24">+AC35</f>
        <v/>
      </c>
      <c r="AF35" s="132"/>
      <c r="AG35" s="19" t="str">
        <f>IFERROR(IF(AND(V32="Impacto",V33="Impacto",V34="Impacto",V35="Impacto"),(AG34-(+AG34*Y35)),IF(V35="Impacto",(O32-(+O32*Y35)),IF(V35="Probabilidad",AG34,""))),"")</f>
        <v/>
      </c>
      <c r="AH35" s="135"/>
      <c r="AI35" s="111"/>
      <c r="AJ35" s="20"/>
      <c r="AK35" s="39"/>
      <c r="AL35" s="36"/>
      <c r="AM35" s="39"/>
      <c r="AN35" s="20"/>
      <c r="AO35" s="114"/>
      <c r="AP35" s="117"/>
      <c r="AQ35" s="117"/>
      <c r="AR35" s="118"/>
    </row>
    <row r="36" spans="1:44" s="15" customFormat="1" ht="150" hidden="1" customHeight="1" x14ac:dyDescent="0.25">
      <c r="A36" s="144"/>
      <c r="B36" s="173"/>
      <c r="C36" s="147"/>
      <c r="D36" s="138"/>
      <c r="E36" s="138"/>
      <c r="F36" s="138"/>
      <c r="G36" s="150"/>
      <c r="H36" s="138"/>
      <c r="I36" s="114"/>
      <c r="J36" s="123"/>
      <c r="K36" s="126"/>
      <c r="L36" s="141"/>
      <c r="M36" s="141"/>
      <c r="N36" s="123"/>
      <c r="O36" s="126"/>
      <c r="P36" s="129"/>
      <c r="Q36" s="39"/>
      <c r="R36" s="39"/>
      <c r="S36" s="39"/>
      <c r="T36" s="39"/>
      <c r="U36" s="40" t="str">
        <f t="shared" si="21"/>
        <v xml:space="preserve">  </v>
      </c>
      <c r="V36" s="16" t="str">
        <f t="shared" si="1"/>
        <v/>
      </c>
      <c r="W36" s="37"/>
      <c r="X36" s="37"/>
      <c r="Y36" s="17" t="str">
        <f>IF(AND(W36="Preventivo",X36="Automático"),"50%",IF(AND(W36="Preventivo",X36="Manual"),"40%",IF(AND(W36="Detectivo",X36="Automático"),"40%",IF(AND(W36="Detectivo",X36="Manual"),"30%",IF(AND(W36="Correctivo",X36="Automático"),"35%",IF(AND(W36="Correctivo",X36="Manual"),"25%",""))))))</f>
        <v/>
      </c>
      <c r="Z36" s="37"/>
      <c r="AA36" s="37"/>
      <c r="AB36" s="37"/>
      <c r="AC36" s="18" t="str">
        <f t="shared" si="22"/>
        <v/>
      </c>
      <c r="AD36" s="132"/>
      <c r="AE36" s="17" t="str">
        <f>+AC36</f>
        <v/>
      </c>
      <c r="AF36" s="132"/>
      <c r="AG36" s="19" t="str">
        <f>IFERROR(IF(AND(V31="Impacto",V32="Impacto",V33="Impacto",V34="Impacto",V36="Impacto"),(AG34-(+AG34*Y36)),IF(V36="Impacto",(O31-(+O31*Y36)),IF(V36="Probabilidad",AG34,""))),"")</f>
        <v/>
      </c>
      <c r="AH36" s="135"/>
      <c r="AI36" s="111"/>
      <c r="AJ36" s="20"/>
      <c r="AK36" s="39"/>
      <c r="AL36" s="36"/>
      <c r="AM36" s="39"/>
      <c r="AN36" s="20"/>
      <c r="AO36" s="114"/>
      <c r="AP36" s="117"/>
      <c r="AQ36" s="117"/>
      <c r="AR36" s="118"/>
    </row>
    <row r="37" spans="1:44" s="15" customFormat="1" ht="150" hidden="1" customHeight="1" x14ac:dyDescent="0.25">
      <c r="A37" s="144"/>
      <c r="B37" s="173"/>
      <c r="C37" s="147"/>
      <c r="D37" s="138"/>
      <c r="E37" s="138"/>
      <c r="F37" s="138"/>
      <c r="G37" s="150"/>
      <c r="H37" s="138"/>
      <c r="I37" s="114"/>
      <c r="J37" s="123"/>
      <c r="K37" s="126"/>
      <c r="L37" s="141"/>
      <c r="M37" s="141"/>
      <c r="N37" s="123"/>
      <c r="O37" s="126"/>
      <c r="P37" s="129"/>
      <c r="Q37" s="39"/>
      <c r="R37" s="39"/>
      <c r="S37" s="39"/>
      <c r="T37" s="39"/>
      <c r="U37" s="40" t="str">
        <f t="shared" si="21"/>
        <v xml:space="preserve">  </v>
      </c>
      <c r="V37" s="16" t="str">
        <f t="shared" si="1"/>
        <v/>
      </c>
      <c r="W37" s="37"/>
      <c r="X37" s="37"/>
      <c r="Y37" s="17" t="str">
        <f>IF(AND(W37="Preventivo",X37="Automático"),"50%",IF(AND(W37="Preventivo",X37="Manual"),"40%",IF(AND(W37="Detectivo",X37="Automático"),"40%",IF(AND(W37="Detectivo",X37="Manual"),"30%",IF(AND(W37="Correctivo",X37="Automático"),"35%",IF(AND(W37="Correctivo",X37="Manual"),"25%",""))))))</f>
        <v/>
      </c>
      <c r="Z37" s="37"/>
      <c r="AA37" s="37"/>
      <c r="AB37" s="37"/>
      <c r="AC37" s="18" t="str">
        <f t="shared" si="22"/>
        <v/>
      </c>
      <c r="AD37" s="132"/>
      <c r="AE37" s="17" t="str">
        <f>+AC37</f>
        <v/>
      </c>
      <c r="AF37" s="132"/>
      <c r="AG37" s="19" t="str">
        <f>IFERROR(IF(AND(V31="Impacto",V32="Impacto",V33="Impacto",V34="Impacto",V37="Impacto"),(AG34-(+AG34*Y37)),IF(V37="Impacto",(O31-(+O31*Y37)),IF(V37="Probabilidad",AG34,""))),"")</f>
        <v/>
      </c>
      <c r="AH37" s="135"/>
      <c r="AI37" s="111"/>
      <c r="AJ37" s="20"/>
      <c r="AK37" s="39"/>
      <c r="AL37" s="36"/>
      <c r="AM37" s="39"/>
      <c r="AN37" s="20"/>
      <c r="AO37" s="114"/>
      <c r="AP37" s="117"/>
      <c r="AQ37" s="117"/>
      <c r="AR37" s="118"/>
    </row>
    <row r="38" spans="1:44" s="15" customFormat="1" ht="150" hidden="1" customHeight="1" x14ac:dyDescent="0.25">
      <c r="A38" s="144"/>
      <c r="B38" s="173"/>
      <c r="C38" s="147"/>
      <c r="D38" s="138"/>
      <c r="E38" s="138"/>
      <c r="F38" s="138"/>
      <c r="G38" s="150"/>
      <c r="H38" s="138"/>
      <c r="I38" s="114"/>
      <c r="J38" s="123"/>
      <c r="K38" s="126"/>
      <c r="L38" s="141"/>
      <c r="M38" s="141"/>
      <c r="N38" s="123"/>
      <c r="O38" s="126"/>
      <c r="P38" s="129"/>
      <c r="Q38" s="39"/>
      <c r="R38" s="39"/>
      <c r="S38" s="39"/>
      <c r="T38" s="39"/>
      <c r="U38" s="40" t="str">
        <f t="shared" si="21"/>
        <v xml:space="preserve">  </v>
      </c>
      <c r="V38" s="16" t="str">
        <f t="shared" si="1"/>
        <v/>
      </c>
      <c r="W38" s="37"/>
      <c r="X38" s="37"/>
      <c r="Y38" s="17" t="str">
        <f>IF(AND(W38="Preventivo",X38="Automático"),"50%",IF(AND(W38="Preventivo",X38="Manual"),"40%",IF(AND(W38="Detectivo",X38="Automático"),"40%",IF(AND(W38="Detectivo",X38="Manual"),"30%",IF(AND(W38="Correctivo",X38="Automático"),"35%",IF(AND(W38="Correctivo",X38="Manual"),"25%",""))))))</f>
        <v/>
      </c>
      <c r="Z38" s="37"/>
      <c r="AA38" s="37"/>
      <c r="AB38" s="37"/>
      <c r="AC38" s="18" t="str">
        <f t="shared" si="22"/>
        <v/>
      </c>
      <c r="AD38" s="132"/>
      <c r="AE38" s="17" t="str">
        <f>+AC38</f>
        <v/>
      </c>
      <c r="AF38" s="132"/>
      <c r="AG38" s="19" t="str">
        <f>IFERROR(IF(AND(V32="Impacto",V33="Impacto",V34="Impacto",V35="Impacto",V38="Impacto"),(AG35-(+AG35*Y38)),IF(V38="Impacto",(O32-(+O32*Y38)),IF(V38="Probabilidad",AG35,""))),"")</f>
        <v/>
      </c>
      <c r="AH38" s="135"/>
      <c r="AI38" s="111"/>
      <c r="AJ38" s="20"/>
      <c r="AK38" s="39"/>
      <c r="AL38" s="36"/>
      <c r="AM38" s="39"/>
      <c r="AN38" s="20"/>
      <c r="AO38" s="114"/>
      <c r="AP38" s="117"/>
      <c r="AQ38" s="117"/>
      <c r="AR38" s="118"/>
    </row>
    <row r="39" spans="1:44"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IF(NOT(ISERROR(MATCH(L39,'[1]Tabla Impacto'!$B$221:$B$223,0))),'[1]Tabla Impacto'!$F$223,L39)</f>
        <v>0</v>
      </c>
      <c r="N39" s="123" t="str">
        <f>IF(OR(M39='[1]Tabla Impacto'!$C$11,M39='[1]Tabla Impacto'!$D$11),"Leve",IF(OR(M39='[1]Tabla Impacto'!$C$12,M39='[1]Tabla Impacto'!$D$12),"Menor",IF(OR(M39='[1]Tabla Impacto'!$C$13,M39='[1]Tabla Impacto'!$D$13),"Moderado",IF(OR(M39='[1]Tabla Impacto'!$C$14,M39='[1]Tabla Impacto'!$D$14),"Mayor",IF(OR(M39='[1]Tabla Impacto'!$C$15,M39='[1]Tabla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39"/>
      <c r="R39" s="36"/>
      <c r="S39" s="39"/>
      <c r="T39" s="36"/>
      <c r="U39" s="40" t="str">
        <f>+CONCATENATE(R39," ",S39," ",T39)</f>
        <v xml:space="preserve">  </v>
      </c>
      <c r="V39" s="16" t="str">
        <f t="shared" si="1"/>
        <v/>
      </c>
      <c r="W39" s="37"/>
      <c r="X39" s="37"/>
      <c r="Y39" s="17" t="str">
        <f>IF(AND(W39="Preventivo",X39="Automático"),"50%",IF(AND(W39="Preventivo",X39="Manual"),"40%",IF(AND(W39="Detectivo",X39="Automático"),"40%",IF(AND(W39="Detectivo",X39="Manual"),"30%",IF(AND(W39="Correctivo",X39="Automático"),"35%",IF(AND(W39="Correctivo",X39="Manual"),"25%",""))))))</f>
        <v/>
      </c>
      <c r="Z39" s="37"/>
      <c r="AA39" s="37"/>
      <c r="AB39" s="37"/>
      <c r="AC39" s="18" t="str">
        <f>IFERROR(IF(V39="Probabilidad",(K39-(+K39*Y39)),IF(V39="Impacto",K39,"")),"")</f>
        <v/>
      </c>
      <c r="AD39" s="132" t="str">
        <f>IFERROR(LOOKUP(LOOKUP(2,1/(AC39:AC45&lt;&gt;""),AC39:AC45),'[1]Opciones Tratamiento'!$I$2:$I$6,'[1]Opciones Tratamiento'!$J$2:$J$6),"")</f>
        <v/>
      </c>
      <c r="AE39" s="17" t="str">
        <f>+AC39</f>
        <v/>
      </c>
      <c r="AF39" s="132" t="str">
        <f>IFERROR(LOOKUP(LOOKUP(2,1/(AG39:AG45&lt;&gt;""),AG39:AG45),'[1]Opciones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20"/>
      <c r="AK39" s="39"/>
      <c r="AL39" s="36"/>
      <c r="AM39" s="39"/>
      <c r="AN39" s="20"/>
      <c r="AO39" s="114"/>
      <c r="AP39" s="117"/>
      <c r="AQ39" s="117"/>
      <c r="AR39" s="118"/>
    </row>
    <row r="40" spans="1:44" s="15" customFormat="1" ht="150" hidden="1" customHeight="1" x14ac:dyDescent="0.25">
      <c r="A40" s="144"/>
      <c r="B40" s="173"/>
      <c r="C40" s="147"/>
      <c r="D40" s="138"/>
      <c r="E40" s="138"/>
      <c r="F40" s="138"/>
      <c r="G40" s="150"/>
      <c r="H40" s="138"/>
      <c r="I40" s="114"/>
      <c r="J40" s="123"/>
      <c r="K40" s="126"/>
      <c r="L40" s="141"/>
      <c r="M40" s="141"/>
      <c r="N40" s="123"/>
      <c r="O40" s="126"/>
      <c r="P40" s="129"/>
      <c r="Q40" s="39"/>
      <c r="R40" s="39"/>
      <c r="S40" s="39"/>
      <c r="T40" s="39"/>
      <c r="U40" s="40" t="str">
        <f>+CONCATENATE(R40," ",S40," ",T40)</f>
        <v xml:space="preserve">  </v>
      </c>
      <c r="V40" s="16" t="str">
        <f t="shared" si="1"/>
        <v/>
      </c>
      <c r="W40" s="37"/>
      <c r="X40" s="37"/>
      <c r="Y40" s="17" t="str">
        <f t="shared" ref="Y40" si="26">IF(AND(W40="Preventivo",X40="Automático"),"50%",IF(AND(W40="Preventivo",X40="Manual"),"40%",IF(AND(W40="Detectivo",X40="Automático"),"40%",IF(AND(W40="Detectivo",X40="Manual"),"30%",IF(AND(W40="Correctivo",X40="Automático"),"35%",IF(AND(W40="Correctivo",X40="Manual"),"25%",""))))))</f>
        <v/>
      </c>
      <c r="Z40" s="37"/>
      <c r="AA40" s="37"/>
      <c r="AB40" s="37"/>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20"/>
      <c r="AK40" s="39"/>
      <c r="AL40" s="36"/>
      <c r="AM40" s="39"/>
      <c r="AN40" s="20"/>
      <c r="AO40" s="114"/>
      <c r="AP40" s="117"/>
      <c r="AQ40" s="117"/>
      <c r="AR40" s="118"/>
    </row>
    <row r="41" spans="1:44" s="15" customFormat="1" ht="150" hidden="1" customHeight="1" x14ac:dyDescent="0.25">
      <c r="A41" s="144"/>
      <c r="B41" s="173"/>
      <c r="C41" s="147"/>
      <c r="D41" s="138"/>
      <c r="E41" s="138"/>
      <c r="F41" s="138"/>
      <c r="G41" s="150"/>
      <c r="H41" s="138"/>
      <c r="I41" s="114"/>
      <c r="J41" s="123"/>
      <c r="K41" s="126"/>
      <c r="L41" s="141"/>
      <c r="M41" s="141"/>
      <c r="N41" s="123"/>
      <c r="O41" s="126"/>
      <c r="P41" s="129"/>
      <c r="Q41" s="39"/>
      <c r="R41" s="39"/>
      <c r="S41" s="39"/>
      <c r="T41" s="39"/>
      <c r="U41" s="40" t="str">
        <f t="shared" ref="U41:U45" si="28">+CONCATENATE(R41," ",S41," ",T41)</f>
        <v xml:space="preserve">  </v>
      </c>
      <c r="V41" s="16" t="str">
        <f t="shared" si="1"/>
        <v/>
      </c>
      <c r="W41" s="37"/>
      <c r="X41" s="37"/>
      <c r="Y41" s="17" t="str">
        <f>IF(AND(W41="Preventivo",X41="Automático"),"50%",IF(AND(W41="Preventivo",X41="Manual"),"40%",IF(AND(W41="Detectivo",X41="Automático"),"40%",IF(AND(W41="Detectivo",X41="Manual"),"30%",IF(AND(W41="Correctivo",X41="Automático"),"35%",IF(AND(W41="Correctivo",X41="Manual"),"25%",""))))))</f>
        <v/>
      </c>
      <c r="Z41" s="37"/>
      <c r="AA41" s="37"/>
      <c r="AB41" s="37"/>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20"/>
      <c r="AK41" s="39"/>
      <c r="AL41" s="36"/>
      <c r="AM41" s="39"/>
      <c r="AN41" s="20"/>
      <c r="AO41" s="114"/>
      <c r="AP41" s="117"/>
      <c r="AQ41" s="117"/>
      <c r="AR41" s="118"/>
    </row>
    <row r="42" spans="1:44" s="15" customFormat="1" ht="150" hidden="1" customHeight="1" x14ac:dyDescent="0.25">
      <c r="A42" s="144"/>
      <c r="B42" s="173"/>
      <c r="C42" s="147"/>
      <c r="D42" s="138"/>
      <c r="E42" s="138"/>
      <c r="F42" s="138"/>
      <c r="G42" s="150"/>
      <c r="H42" s="138"/>
      <c r="I42" s="114"/>
      <c r="J42" s="123"/>
      <c r="K42" s="126"/>
      <c r="L42" s="141"/>
      <c r="M42" s="141"/>
      <c r="N42" s="123"/>
      <c r="O42" s="126"/>
      <c r="P42" s="129"/>
      <c r="Q42" s="39"/>
      <c r="R42" s="39"/>
      <c r="S42" s="39"/>
      <c r="T42" s="39"/>
      <c r="U42" s="40" t="str">
        <f t="shared" si="28"/>
        <v xml:space="preserve">  </v>
      </c>
      <c r="V42" s="16" t="str">
        <f t="shared" si="1"/>
        <v/>
      </c>
      <c r="W42" s="37"/>
      <c r="X42" s="37"/>
      <c r="Y42" s="17" t="str">
        <f t="shared" ref="Y42" si="30">IF(AND(W42="Preventivo",X42="Automático"),"50%",IF(AND(W42="Preventivo",X42="Manual"),"40%",IF(AND(W42="Detectivo",X42="Automático"),"40%",IF(AND(W42="Detectivo",X42="Manual"),"30%",IF(AND(W42="Correctivo",X42="Automático"),"35%",IF(AND(W42="Correctivo",X42="Manual"),"25%",""))))))</f>
        <v/>
      </c>
      <c r="Z42" s="37"/>
      <c r="AA42" s="37"/>
      <c r="AB42" s="37"/>
      <c r="AC42" s="18" t="str">
        <f t="shared" si="29"/>
        <v/>
      </c>
      <c r="AD42" s="132"/>
      <c r="AE42" s="17" t="str">
        <f t="shared" ref="AE42" si="31">+AC42</f>
        <v/>
      </c>
      <c r="AF42" s="132"/>
      <c r="AG42" s="19" t="str">
        <f>IFERROR(IF(AND(V39="Impacto",V40="Impacto",V41="Impacto",V42="Impacto"),(AG41-(+AG41*Y42)),IF(V42="Impacto",(O39-(+O39*Y42)),IF(V42="Probabilidad",AG41,""))),"")</f>
        <v/>
      </c>
      <c r="AH42" s="135"/>
      <c r="AI42" s="111"/>
      <c r="AJ42" s="20"/>
      <c r="AK42" s="39"/>
      <c r="AL42" s="36"/>
      <c r="AM42" s="39"/>
      <c r="AN42" s="20"/>
      <c r="AO42" s="114"/>
      <c r="AP42" s="117"/>
      <c r="AQ42" s="117"/>
      <c r="AR42" s="118"/>
    </row>
    <row r="43" spans="1:44" s="15" customFormat="1" ht="150" hidden="1" customHeight="1" x14ac:dyDescent="0.25">
      <c r="A43" s="144"/>
      <c r="B43" s="173"/>
      <c r="C43" s="147"/>
      <c r="D43" s="138"/>
      <c r="E43" s="138"/>
      <c r="F43" s="138"/>
      <c r="G43" s="150"/>
      <c r="H43" s="138"/>
      <c r="I43" s="114"/>
      <c r="J43" s="123"/>
      <c r="K43" s="126"/>
      <c r="L43" s="141"/>
      <c r="M43" s="141"/>
      <c r="N43" s="123"/>
      <c r="O43" s="126"/>
      <c r="P43" s="129"/>
      <c r="Q43" s="39"/>
      <c r="R43" s="39"/>
      <c r="S43" s="39"/>
      <c r="T43" s="39"/>
      <c r="U43" s="40" t="str">
        <f t="shared" si="28"/>
        <v xml:space="preserve">  </v>
      </c>
      <c r="V43" s="16" t="str">
        <f t="shared" si="1"/>
        <v/>
      </c>
      <c r="W43" s="37"/>
      <c r="X43" s="37"/>
      <c r="Y43" s="17" t="str">
        <f>IF(AND(W43="Preventivo",X43="Automático"),"50%",IF(AND(W43="Preventivo",X43="Manual"),"40%",IF(AND(W43="Detectivo",X43="Automático"),"40%",IF(AND(W43="Detectivo",X43="Manual"),"30%",IF(AND(W43="Correctivo",X43="Automático"),"35%",IF(AND(W43="Correctivo",X43="Manual"),"25%",""))))))</f>
        <v/>
      </c>
      <c r="Z43" s="37"/>
      <c r="AA43" s="37"/>
      <c r="AB43" s="37"/>
      <c r="AC43" s="18" t="str">
        <f t="shared" si="29"/>
        <v/>
      </c>
      <c r="AD43" s="132"/>
      <c r="AE43" s="17" t="str">
        <f>+AC43</f>
        <v/>
      </c>
      <c r="AF43" s="132"/>
      <c r="AG43" s="19" t="str">
        <f>IFERROR(IF(AND(V38="Impacto",V39="Impacto",V40="Impacto",V41="Impacto",V43="Impacto"),(AG41-(+AG41*Y43)),IF(V43="Impacto",(O38-(+O38*Y43)),IF(V43="Probabilidad",AG41,""))),"")</f>
        <v/>
      </c>
      <c r="AH43" s="135"/>
      <c r="AI43" s="111"/>
      <c r="AJ43" s="20"/>
      <c r="AK43" s="39"/>
      <c r="AL43" s="36"/>
      <c r="AM43" s="39"/>
      <c r="AN43" s="20"/>
      <c r="AO43" s="114"/>
      <c r="AP43" s="117"/>
      <c r="AQ43" s="117"/>
      <c r="AR43" s="118"/>
    </row>
    <row r="44" spans="1:44" s="15" customFormat="1" ht="150" hidden="1" customHeight="1" x14ac:dyDescent="0.25">
      <c r="A44" s="144"/>
      <c r="B44" s="173"/>
      <c r="C44" s="147"/>
      <c r="D44" s="138"/>
      <c r="E44" s="138"/>
      <c r="F44" s="138"/>
      <c r="G44" s="150"/>
      <c r="H44" s="138"/>
      <c r="I44" s="114"/>
      <c r="J44" s="123"/>
      <c r="K44" s="126"/>
      <c r="L44" s="141"/>
      <c r="M44" s="141"/>
      <c r="N44" s="123"/>
      <c r="O44" s="126"/>
      <c r="P44" s="129"/>
      <c r="Q44" s="39"/>
      <c r="R44" s="39"/>
      <c r="S44" s="39"/>
      <c r="T44" s="39"/>
      <c r="U44" s="40" t="str">
        <f t="shared" si="28"/>
        <v xml:space="preserve">  </v>
      </c>
      <c r="V44" s="16" t="str">
        <f t="shared" si="1"/>
        <v/>
      </c>
      <c r="W44" s="37"/>
      <c r="X44" s="37"/>
      <c r="Y44" s="17" t="str">
        <f>IF(AND(W44="Preventivo",X44="Automático"),"50%",IF(AND(W44="Preventivo",X44="Manual"),"40%",IF(AND(W44="Detectivo",X44="Automático"),"40%",IF(AND(W44="Detectivo",X44="Manual"),"30%",IF(AND(W44="Correctivo",X44="Automático"),"35%",IF(AND(W44="Correctivo",X44="Manual"),"25%",""))))))</f>
        <v/>
      </c>
      <c r="Z44" s="37"/>
      <c r="AA44" s="37"/>
      <c r="AB44" s="37"/>
      <c r="AC44" s="18" t="str">
        <f t="shared" si="29"/>
        <v/>
      </c>
      <c r="AD44" s="132"/>
      <c r="AE44" s="17" t="str">
        <f>+AC44</f>
        <v/>
      </c>
      <c r="AF44" s="132"/>
      <c r="AG44" s="19" t="str">
        <f>IFERROR(IF(AND(V38="Impacto",V39="Impacto",V40="Impacto",V41="Impacto",V44="Impacto"),(AG41-(+AG41*Y44)),IF(V44="Impacto",(O38-(+O38*Y44)),IF(V44="Probabilidad",AG41,""))),"")</f>
        <v/>
      </c>
      <c r="AH44" s="135"/>
      <c r="AI44" s="111"/>
      <c r="AJ44" s="20"/>
      <c r="AK44" s="39"/>
      <c r="AL44" s="36"/>
      <c r="AM44" s="39"/>
      <c r="AN44" s="20"/>
      <c r="AO44" s="114"/>
      <c r="AP44" s="117"/>
      <c r="AQ44" s="117"/>
      <c r="AR44" s="118"/>
    </row>
    <row r="45" spans="1:44" s="15" customFormat="1" ht="150" hidden="1" customHeight="1" x14ac:dyDescent="0.25">
      <c r="A45" s="144"/>
      <c r="B45" s="173"/>
      <c r="C45" s="147"/>
      <c r="D45" s="138"/>
      <c r="E45" s="138"/>
      <c r="F45" s="138"/>
      <c r="G45" s="150"/>
      <c r="H45" s="138"/>
      <c r="I45" s="114"/>
      <c r="J45" s="123"/>
      <c r="K45" s="126"/>
      <c r="L45" s="141"/>
      <c r="M45" s="141"/>
      <c r="N45" s="123"/>
      <c r="O45" s="126"/>
      <c r="P45" s="129"/>
      <c r="Q45" s="39"/>
      <c r="R45" s="39"/>
      <c r="S45" s="39"/>
      <c r="T45" s="39"/>
      <c r="U45" s="40" t="str">
        <f t="shared" si="28"/>
        <v xml:space="preserve">  </v>
      </c>
      <c r="V45" s="16" t="str">
        <f t="shared" si="1"/>
        <v/>
      </c>
      <c r="W45" s="37"/>
      <c r="X45" s="37"/>
      <c r="Y45" s="17" t="str">
        <f>IF(AND(W45="Preventivo",X45="Automático"),"50%",IF(AND(W45="Preventivo",X45="Manual"),"40%",IF(AND(W45="Detectivo",X45="Automático"),"40%",IF(AND(W45="Detectivo",X45="Manual"),"30%",IF(AND(W45="Correctivo",X45="Automático"),"35%",IF(AND(W45="Correctivo",X45="Manual"),"25%",""))))))</f>
        <v/>
      </c>
      <c r="Z45" s="37"/>
      <c r="AA45" s="37"/>
      <c r="AB45" s="37"/>
      <c r="AC45" s="18" t="str">
        <f t="shared" si="29"/>
        <v/>
      </c>
      <c r="AD45" s="132"/>
      <c r="AE45" s="17" t="str">
        <f>+AC45</f>
        <v/>
      </c>
      <c r="AF45" s="132"/>
      <c r="AG45" s="19" t="str">
        <f>IFERROR(IF(AND(V39="Impacto",V40="Impacto",V41="Impacto",V42="Impacto",V45="Impacto"),(AG42-(+AG42*Y45)),IF(V45="Impacto",(O39-(+O39*Y45)),IF(V45="Probabilidad",AG42,""))),"")</f>
        <v/>
      </c>
      <c r="AH45" s="135"/>
      <c r="AI45" s="111"/>
      <c r="AJ45" s="20"/>
      <c r="AK45" s="39"/>
      <c r="AL45" s="36"/>
      <c r="AM45" s="39"/>
      <c r="AN45" s="20"/>
      <c r="AO45" s="114"/>
      <c r="AP45" s="117"/>
      <c r="AQ45" s="117"/>
      <c r="AR45" s="118"/>
    </row>
    <row r="46" spans="1:44"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IF(NOT(ISERROR(MATCH(L46,'[1]Tabla Impacto'!$B$221:$B$223,0))),'[1]Tabla Impacto'!$F$223,L46)</f>
        <v>0</v>
      </c>
      <c r="N46" s="123" t="str">
        <f>IF(OR(M46='[1]Tabla Impacto'!$C$11,M46='[1]Tabla Impacto'!$D$11),"Leve",IF(OR(M46='[1]Tabla Impacto'!$C$12,M46='[1]Tabla Impacto'!$D$12),"Menor",IF(OR(M46='[1]Tabla Impacto'!$C$13,M46='[1]Tabla Impacto'!$D$13),"Moderado",IF(OR(M46='[1]Tabla Impacto'!$C$14,M46='[1]Tabla Impacto'!$D$14),"Mayor",IF(OR(M46='[1]Tabla Impacto'!$C$15,M46='[1]Tabla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39"/>
      <c r="R46" s="36"/>
      <c r="S46" s="39"/>
      <c r="T46" s="36"/>
      <c r="U46" s="40" t="str">
        <f>+CONCATENATE(R46," ",S46," ",T46)</f>
        <v xml:space="preserve">  </v>
      </c>
      <c r="V46" s="16" t="str">
        <f t="shared" si="1"/>
        <v/>
      </c>
      <c r="W46" s="37"/>
      <c r="X46" s="37"/>
      <c r="Y46" s="17" t="str">
        <f>IF(AND(W46="Preventivo",X46="Automático"),"50%",IF(AND(W46="Preventivo",X46="Manual"),"40%",IF(AND(W46="Detectivo",X46="Automático"),"40%",IF(AND(W46="Detectivo",X46="Manual"),"30%",IF(AND(W46="Correctivo",X46="Automático"),"35%",IF(AND(W46="Correctivo",X46="Manual"),"25%",""))))))</f>
        <v/>
      </c>
      <c r="Z46" s="37"/>
      <c r="AA46" s="37"/>
      <c r="AB46" s="37"/>
      <c r="AC46" s="18" t="str">
        <f>IFERROR(IF(V46="Probabilidad",(K46-(+K46*Y46)),IF(V46="Impacto",K46,"")),"")</f>
        <v/>
      </c>
      <c r="AD46" s="132" t="str">
        <f>IFERROR(LOOKUP(LOOKUP(2,1/(AC46:AC52&lt;&gt;""),AC46:AC52),'[1]Opciones Tratamiento'!$I$2:$I$6,'[1]Opciones Tratamiento'!$J$2:$J$6),"")</f>
        <v/>
      </c>
      <c r="AE46" s="17" t="str">
        <f>+AC46</f>
        <v/>
      </c>
      <c r="AF46" s="132" t="str">
        <f>IFERROR(LOOKUP(LOOKUP(2,1/(AG46:AG52&lt;&gt;""),AG46:AG52),'[1]Opciones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20"/>
      <c r="AK46" s="39"/>
      <c r="AL46" s="36"/>
      <c r="AM46" s="39"/>
      <c r="AN46" s="20"/>
      <c r="AO46" s="114"/>
      <c r="AP46" s="117"/>
      <c r="AQ46" s="117"/>
      <c r="AR46" s="118"/>
    </row>
    <row r="47" spans="1:44" s="15" customFormat="1" ht="150" hidden="1" customHeight="1" x14ac:dyDescent="0.25">
      <c r="A47" s="144"/>
      <c r="B47" s="173"/>
      <c r="C47" s="147"/>
      <c r="D47" s="138"/>
      <c r="E47" s="138"/>
      <c r="F47" s="138"/>
      <c r="G47" s="150"/>
      <c r="H47" s="138"/>
      <c r="I47" s="114"/>
      <c r="J47" s="123"/>
      <c r="K47" s="126"/>
      <c r="L47" s="141"/>
      <c r="M47" s="141"/>
      <c r="N47" s="123"/>
      <c r="O47" s="126"/>
      <c r="P47" s="129"/>
      <c r="Q47" s="39"/>
      <c r="R47" s="39"/>
      <c r="S47" s="39"/>
      <c r="T47" s="39"/>
      <c r="U47" s="40" t="str">
        <f>+CONCATENATE(R47," ",S47," ",T47)</f>
        <v xml:space="preserve">  </v>
      </c>
      <c r="V47" s="16" t="str">
        <f t="shared" si="1"/>
        <v/>
      </c>
      <c r="W47" s="37"/>
      <c r="X47" s="37"/>
      <c r="Y47" s="17" t="str">
        <f t="shared" ref="Y47" si="33">IF(AND(W47="Preventivo",X47="Automático"),"50%",IF(AND(W47="Preventivo",X47="Manual"),"40%",IF(AND(W47="Detectivo",X47="Automático"),"40%",IF(AND(W47="Detectivo",X47="Manual"),"30%",IF(AND(W47="Correctivo",X47="Automático"),"35%",IF(AND(W47="Correctivo",X47="Manual"),"25%",""))))))</f>
        <v/>
      </c>
      <c r="Z47" s="37"/>
      <c r="AA47" s="37"/>
      <c r="AB47" s="37"/>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20"/>
      <c r="AK47" s="39"/>
      <c r="AL47" s="36"/>
      <c r="AM47" s="39"/>
      <c r="AN47" s="20"/>
      <c r="AO47" s="114"/>
      <c r="AP47" s="117"/>
      <c r="AQ47" s="117"/>
      <c r="AR47" s="118"/>
    </row>
    <row r="48" spans="1:44" s="15" customFormat="1" ht="150" hidden="1" customHeight="1" x14ac:dyDescent="0.25">
      <c r="A48" s="144"/>
      <c r="B48" s="173"/>
      <c r="C48" s="147"/>
      <c r="D48" s="138"/>
      <c r="E48" s="138"/>
      <c r="F48" s="138"/>
      <c r="G48" s="150"/>
      <c r="H48" s="138"/>
      <c r="I48" s="114"/>
      <c r="J48" s="123"/>
      <c r="K48" s="126"/>
      <c r="L48" s="141"/>
      <c r="M48" s="141"/>
      <c r="N48" s="123"/>
      <c r="O48" s="126"/>
      <c r="P48" s="129"/>
      <c r="Q48" s="39"/>
      <c r="R48" s="39"/>
      <c r="S48" s="39"/>
      <c r="T48" s="39"/>
      <c r="U48" s="40" t="str">
        <f t="shared" ref="U48:U52" si="35">+CONCATENATE(R48," ",S48," ",T48)</f>
        <v xml:space="preserve">  </v>
      </c>
      <c r="V48" s="16" t="str">
        <f t="shared" si="1"/>
        <v/>
      </c>
      <c r="W48" s="37"/>
      <c r="X48" s="37"/>
      <c r="Y48" s="17" t="str">
        <f>IF(AND(W48="Preventivo",X48="Automático"),"50%",IF(AND(W48="Preventivo",X48="Manual"),"40%",IF(AND(W48="Detectivo",X48="Automático"),"40%",IF(AND(W48="Detectivo",X48="Manual"),"30%",IF(AND(W48="Correctivo",X48="Automático"),"35%",IF(AND(W48="Correctivo",X48="Manual"),"25%",""))))))</f>
        <v/>
      </c>
      <c r="Z48" s="37"/>
      <c r="AA48" s="37"/>
      <c r="AB48" s="37"/>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20"/>
      <c r="AK48" s="39"/>
      <c r="AL48" s="36"/>
      <c r="AM48" s="39"/>
      <c r="AN48" s="20"/>
      <c r="AO48" s="114"/>
      <c r="AP48" s="117"/>
      <c r="AQ48" s="117"/>
      <c r="AR48" s="118"/>
    </row>
    <row r="49" spans="1:44" s="15" customFormat="1" ht="150" hidden="1" customHeight="1" x14ac:dyDescent="0.25">
      <c r="A49" s="144"/>
      <c r="B49" s="173"/>
      <c r="C49" s="147"/>
      <c r="D49" s="138"/>
      <c r="E49" s="138"/>
      <c r="F49" s="138"/>
      <c r="G49" s="150"/>
      <c r="H49" s="138"/>
      <c r="I49" s="114"/>
      <c r="J49" s="123"/>
      <c r="K49" s="126"/>
      <c r="L49" s="141"/>
      <c r="M49" s="141"/>
      <c r="N49" s="123"/>
      <c r="O49" s="126"/>
      <c r="P49" s="129"/>
      <c r="Q49" s="39"/>
      <c r="R49" s="39"/>
      <c r="S49" s="39"/>
      <c r="T49" s="39"/>
      <c r="U49" s="40" t="str">
        <f t="shared" si="35"/>
        <v xml:space="preserve">  </v>
      </c>
      <c r="V49" s="16" t="str">
        <f t="shared" si="1"/>
        <v/>
      </c>
      <c r="W49" s="37"/>
      <c r="X49" s="37"/>
      <c r="Y49" s="17" t="str">
        <f t="shared" ref="Y49" si="37">IF(AND(W49="Preventivo",X49="Automático"),"50%",IF(AND(W49="Preventivo",X49="Manual"),"40%",IF(AND(W49="Detectivo",X49="Automático"),"40%",IF(AND(W49="Detectivo",X49="Manual"),"30%",IF(AND(W49="Correctivo",X49="Automático"),"35%",IF(AND(W49="Correctivo",X49="Manual"),"25%",""))))))</f>
        <v/>
      </c>
      <c r="Z49" s="37"/>
      <c r="AA49" s="37"/>
      <c r="AB49" s="37"/>
      <c r="AC49" s="18" t="str">
        <f t="shared" si="36"/>
        <v/>
      </c>
      <c r="AD49" s="132"/>
      <c r="AE49" s="17" t="str">
        <f t="shared" ref="AE49" si="38">+AC49</f>
        <v/>
      </c>
      <c r="AF49" s="132"/>
      <c r="AG49" s="19" t="str">
        <f>IFERROR(IF(AND(V46="Impacto",V47="Impacto",V48="Impacto",V49="Impacto"),(AG48-(+AG48*Y49)),IF(V49="Impacto",(O46-(+O46*Y49)),IF(V49="Probabilidad",AG48,""))),"")</f>
        <v/>
      </c>
      <c r="AH49" s="135"/>
      <c r="AI49" s="111"/>
      <c r="AJ49" s="20"/>
      <c r="AK49" s="39"/>
      <c r="AL49" s="36"/>
      <c r="AM49" s="39"/>
      <c r="AN49" s="20"/>
      <c r="AO49" s="114"/>
      <c r="AP49" s="117"/>
      <c r="AQ49" s="117"/>
      <c r="AR49" s="118"/>
    </row>
    <row r="50" spans="1:44" s="15" customFormat="1" ht="150" hidden="1" customHeight="1" x14ac:dyDescent="0.25">
      <c r="A50" s="144"/>
      <c r="B50" s="173"/>
      <c r="C50" s="147"/>
      <c r="D50" s="138"/>
      <c r="E50" s="138"/>
      <c r="F50" s="138"/>
      <c r="G50" s="150"/>
      <c r="H50" s="138"/>
      <c r="I50" s="114"/>
      <c r="J50" s="123"/>
      <c r="K50" s="126"/>
      <c r="L50" s="141"/>
      <c r="M50" s="141"/>
      <c r="N50" s="123"/>
      <c r="O50" s="126"/>
      <c r="P50" s="129"/>
      <c r="Q50" s="39"/>
      <c r="R50" s="39"/>
      <c r="S50" s="39"/>
      <c r="T50" s="39"/>
      <c r="U50" s="40" t="str">
        <f t="shared" si="35"/>
        <v xml:space="preserve">  </v>
      </c>
      <c r="V50" s="16" t="str">
        <f t="shared" si="1"/>
        <v/>
      </c>
      <c r="W50" s="37"/>
      <c r="X50" s="37"/>
      <c r="Y50" s="17" t="str">
        <f>IF(AND(W50="Preventivo",X50="Automático"),"50%",IF(AND(W50="Preventivo",X50="Manual"),"40%",IF(AND(W50="Detectivo",X50="Automático"),"40%",IF(AND(W50="Detectivo",X50="Manual"),"30%",IF(AND(W50="Correctivo",X50="Automático"),"35%",IF(AND(W50="Correctivo",X50="Manual"),"25%",""))))))</f>
        <v/>
      </c>
      <c r="Z50" s="37"/>
      <c r="AA50" s="37"/>
      <c r="AB50" s="37"/>
      <c r="AC50" s="18" t="str">
        <f t="shared" si="36"/>
        <v/>
      </c>
      <c r="AD50" s="132"/>
      <c r="AE50" s="17" t="str">
        <f>+AC50</f>
        <v/>
      </c>
      <c r="AF50" s="132"/>
      <c r="AG50" s="19" t="str">
        <f>IFERROR(IF(AND(V45="Impacto",V46="Impacto",V47="Impacto",V48="Impacto",V50="Impacto"),(AG48-(+AG48*Y50)),IF(V50="Impacto",(O45-(+O45*Y50)),IF(V50="Probabilidad",AG48,""))),"")</f>
        <v/>
      </c>
      <c r="AH50" s="135"/>
      <c r="AI50" s="111"/>
      <c r="AJ50" s="20"/>
      <c r="AK50" s="39"/>
      <c r="AL50" s="36"/>
      <c r="AM50" s="39"/>
      <c r="AN50" s="20"/>
      <c r="AO50" s="114"/>
      <c r="AP50" s="117"/>
      <c r="AQ50" s="117"/>
      <c r="AR50" s="118"/>
    </row>
    <row r="51" spans="1:44" s="15" customFormat="1" ht="150" hidden="1" customHeight="1" x14ac:dyDescent="0.25">
      <c r="A51" s="144"/>
      <c r="B51" s="173"/>
      <c r="C51" s="147"/>
      <c r="D51" s="138"/>
      <c r="E51" s="138"/>
      <c r="F51" s="138"/>
      <c r="G51" s="150"/>
      <c r="H51" s="138"/>
      <c r="I51" s="114"/>
      <c r="J51" s="123"/>
      <c r="K51" s="126"/>
      <c r="L51" s="141"/>
      <c r="M51" s="141"/>
      <c r="N51" s="123"/>
      <c r="O51" s="126"/>
      <c r="P51" s="129"/>
      <c r="Q51" s="39"/>
      <c r="R51" s="39"/>
      <c r="S51" s="39"/>
      <c r="T51" s="39"/>
      <c r="U51" s="40" t="str">
        <f t="shared" si="35"/>
        <v xml:space="preserve">  </v>
      </c>
      <c r="V51" s="16" t="str">
        <f t="shared" si="1"/>
        <v/>
      </c>
      <c r="W51" s="37"/>
      <c r="X51" s="37"/>
      <c r="Y51" s="17" t="str">
        <f>IF(AND(W51="Preventivo",X51="Automático"),"50%",IF(AND(W51="Preventivo",X51="Manual"),"40%",IF(AND(W51="Detectivo",X51="Automático"),"40%",IF(AND(W51="Detectivo",X51="Manual"),"30%",IF(AND(W51="Correctivo",X51="Automático"),"35%",IF(AND(W51="Correctivo",X51="Manual"),"25%",""))))))</f>
        <v/>
      </c>
      <c r="Z51" s="37"/>
      <c r="AA51" s="37"/>
      <c r="AB51" s="37"/>
      <c r="AC51" s="18" t="str">
        <f t="shared" si="36"/>
        <v/>
      </c>
      <c r="AD51" s="132"/>
      <c r="AE51" s="17" t="str">
        <f>+AC51</f>
        <v/>
      </c>
      <c r="AF51" s="132"/>
      <c r="AG51" s="19" t="str">
        <f>IFERROR(IF(AND(V45="Impacto",V46="Impacto",V47="Impacto",V48="Impacto",V51="Impacto"),(AG48-(+AG48*Y51)),IF(V51="Impacto",(O45-(+O45*Y51)),IF(V51="Probabilidad",AG48,""))),"")</f>
        <v/>
      </c>
      <c r="AH51" s="135"/>
      <c r="AI51" s="111"/>
      <c r="AJ51" s="20"/>
      <c r="AK51" s="39"/>
      <c r="AL51" s="36"/>
      <c r="AM51" s="39"/>
      <c r="AN51" s="20"/>
      <c r="AO51" s="114"/>
      <c r="AP51" s="117"/>
      <c r="AQ51" s="117"/>
      <c r="AR51" s="118"/>
    </row>
    <row r="52" spans="1:44" s="15" customFormat="1" ht="150" hidden="1" customHeight="1" x14ac:dyDescent="0.25">
      <c r="A52" s="144"/>
      <c r="B52" s="173"/>
      <c r="C52" s="147"/>
      <c r="D52" s="138"/>
      <c r="E52" s="138"/>
      <c r="F52" s="138"/>
      <c r="G52" s="150"/>
      <c r="H52" s="138"/>
      <c r="I52" s="114"/>
      <c r="J52" s="123"/>
      <c r="K52" s="126"/>
      <c r="L52" s="141"/>
      <c r="M52" s="141"/>
      <c r="N52" s="123"/>
      <c r="O52" s="126"/>
      <c r="P52" s="129"/>
      <c r="Q52" s="39"/>
      <c r="R52" s="39"/>
      <c r="S52" s="39"/>
      <c r="T52" s="39"/>
      <c r="U52" s="40" t="str">
        <f t="shared" si="35"/>
        <v xml:space="preserve">  </v>
      </c>
      <c r="V52" s="16" t="str">
        <f t="shared" si="1"/>
        <v/>
      </c>
      <c r="W52" s="37"/>
      <c r="X52" s="37"/>
      <c r="Y52" s="17" t="str">
        <f>IF(AND(W52="Preventivo",X52="Automático"),"50%",IF(AND(W52="Preventivo",X52="Manual"),"40%",IF(AND(W52="Detectivo",X52="Automático"),"40%",IF(AND(W52="Detectivo",X52="Manual"),"30%",IF(AND(W52="Correctivo",X52="Automático"),"35%",IF(AND(W52="Correctivo",X52="Manual"),"25%",""))))))</f>
        <v/>
      </c>
      <c r="Z52" s="37"/>
      <c r="AA52" s="37"/>
      <c r="AB52" s="37"/>
      <c r="AC52" s="18" t="str">
        <f t="shared" si="36"/>
        <v/>
      </c>
      <c r="AD52" s="132"/>
      <c r="AE52" s="17" t="str">
        <f>+AC52</f>
        <v/>
      </c>
      <c r="AF52" s="132"/>
      <c r="AG52" s="19" t="str">
        <f>IFERROR(IF(AND(V46="Impacto",V47="Impacto",V48="Impacto",V49="Impacto",V52="Impacto"),(AG49-(+AG49*Y52)),IF(V52="Impacto",(O46-(+O46*Y52)),IF(V52="Probabilidad",AG49,""))),"")</f>
        <v/>
      </c>
      <c r="AH52" s="135"/>
      <c r="AI52" s="111"/>
      <c r="AJ52" s="20"/>
      <c r="AK52" s="39"/>
      <c r="AL52" s="36"/>
      <c r="AM52" s="39"/>
      <c r="AN52" s="20"/>
      <c r="AO52" s="114"/>
      <c r="AP52" s="117"/>
      <c r="AQ52" s="117"/>
      <c r="AR52" s="118"/>
    </row>
    <row r="53" spans="1:44"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IF(NOT(ISERROR(MATCH(L53,'[1]Tabla Impacto'!$B$221:$B$223,0))),'[1]Tabla Impacto'!$F$223,L53)</f>
        <v>0</v>
      </c>
      <c r="N53" s="123" t="str">
        <f>IF(OR(M53='[1]Tabla Impacto'!$C$11,M53='[1]Tabla Impacto'!$D$11),"Leve",IF(OR(M53='[1]Tabla Impacto'!$C$12,M53='[1]Tabla Impacto'!$D$12),"Menor",IF(OR(M53='[1]Tabla Impacto'!$C$13,M53='[1]Tabla Impacto'!$D$13),"Moderado",IF(OR(M53='[1]Tabla Impacto'!$C$14,M53='[1]Tabla Impacto'!$D$14),"Mayor",IF(OR(M53='[1]Tabla Impacto'!$C$15,M53='[1]Tabla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39"/>
      <c r="R53" s="36"/>
      <c r="S53" s="39"/>
      <c r="T53" s="36"/>
      <c r="U53" s="40" t="str">
        <f>+CONCATENATE(R53," ",S53," ",T53)</f>
        <v xml:space="preserve">  </v>
      </c>
      <c r="V53" s="16" t="str">
        <f t="shared" si="1"/>
        <v/>
      </c>
      <c r="W53" s="37"/>
      <c r="X53" s="37"/>
      <c r="Y53" s="17" t="str">
        <f>IF(AND(W53="Preventivo",X53="Automático"),"50%",IF(AND(W53="Preventivo",X53="Manual"),"40%",IF(AND(W53="Detectivo",X53="Automático"),"40%",IF(AND(W53="Detectivo",X53="Manual"),"30%",IF(AND(W53="Correctivo",X53="Automático"),"35%",IF(AND(W53="Correctivo",X53="Manual"),"25%",""))))))</f>
        <v/>
      </c>
      <c r="Z53" s="37"/>
      <c r="AA53" s="37"/>
      <c r="AB53" s="37"/>
      <c r="AC53" s="18" t="str">
        <f>IFERROR(IF(V53="Probabilidad",(K53-(+K53*Y53)),IF(V53="Impacto",K53,"")),"")</f>
        <v/>
      </c>
      <c r="AD53" s="132" t="str">
        <f>IFERROR(LOOKUP(LOOKUP(2,1/(AC53:AC59&lt;&gt;""),AC53:AC59),'[1]Opciones Tratamiento'!$I$2:$I$6,'[1]Opciones Tratamiento'!$J$2:$J$6),"")</f>
        <v/>
      </c>
      <c r="AE53" s="17" t="str">
        <f>+AC53</f>
        <v/>
      </c>
      <c r="AF53" s="132" t="str">
        <f>IFERROR(LOOKUP(LOOKUP(2,1/(AG53:AG59&lt;&gt;""),AG53:AG59),'[1]Opciones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20"/>
      <c r="AK53" s="39"/>
      <c r="AL53" s="36"/>
      <c r="AM53" s="39"/>
      <c r="AN53" s="20"/>
      <c r="AO53" s="114"/>
      <c r="AP53" s="117"/>
      <c r="AQ53" s="117"/>
      <c r="AR53" s="118"/>
    </row>
    <row r="54" spans="1:44" s="15" customFormat="1" ht="150" hidden="1" customHeight="1" x14ac:dyDescent="0.25">
      <c r="A54" s="144"/>
      <c r="B54" s="173"/>
      <c r="C54" s="147"/>
      <c r="D54" s="138"/>
      <c r="E54" s="138"/>
      <c r="F54" s="138"/>
      <c r="G54" s="150"/>
      <c r="H54" s="138"/>
      <c r="I54" s="114"/>
      <c r="J54" s="123"/>
      <c r="K54" s="126"/>
      <c r="L54" s="141"/>
      <c r="M54" s="141"/>
      <c r="N54" s="123"/>
      <c r="O54" s="126"/>
      <c r="P54" s="129"/>
      <c r="Q54" s="39"/>
      <c r="R54" s="39"/>
      <c r="S54" s="39"/>
      <c r="T54" s="39"/>
      <c r="U54" s="40" t="str">
        <f>+CONCATENATE(R54," ",S54," ",T54)</f>
        <v xml:space="preserve">  </v>
      </c>
      <c r="V54" s="16" t="str">
        <f t="shared" si="1"/>
        <v/>
      </c>
      <c r="W54" s="37"/>
      <c r="X54" s="37"/>
      <c r="Y54" s="17" t="str">
        <f t="shared" ref="Y54" si="40">IF(AND(W54="Preventivo",X54="Automático"),"50%",IF(AND(W54="Preventivo",X54="Manual"),"40%",IF(AND(W54="Detectivo",X54="Automático"),"40%",IF(AND(W54="Detectivo",X54="Manual"),"30%",IF(AND(W54="Correctivo",X54="Automático"),"35%",IF(AND(W54="Correctivo",X54="Manual"),"25%",""))))))</f>
        <v/>
      </c>
      <c r="Z54" s="37"/>
      <c r="AA54" s="37"/>
      <c r="AB54" s="37"/>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20"/>
      <c r="AK54" s="39"/>
      <c r="AL54" s="36"/>
      <c r="AM54" s="39"/>
      <c r="AN54" s="20"/>
      <c r="AO54" s="114"/>
      <c r="AP54" s="117"/>
      <c r="AQ54" s="117"/>
      <c r="AR54" s="118"/>
    </row>
    <row r="55" spans="1:44" s="15" customFormat="1" ht="150" hidden="1" customHeight="1" x14ac:dyDescent="0.25">
      <c r="A55" s="144"/>
      <c r="B55" s="173"/>
      <c r="C55" s="147"/>
      <c r="D55" s="138"/>
      <c r="E55" s="138"/>
      <c r="F55" s="138"/>
      <c r="G55" s="150"/>
      <c r="H55" s="138"/>
      <c r="I55" s="114"/>
      <c r="J55" s="123"/>
      <c r="K55" s="126"/>
      <c r="L55" s="141"/>
      <c r="M55" s="141"/>
      <c r="N55" s="123"/>
      <c r="O55" s="126"/>
      <c r="P55" s="129"/>
      <c r="Q55" s="39"/>
      <c r="R55" s="39"/>
      <c r="S55" s="39"/>
      <c r="T55" s="39"/>
      <c r="U55" s="40" t="str">
        <f t="shared" ref="U55:U59" si="42">+CONCATENATE(R55," ",S55," ",T55)</f>
        <v xml:space="preserve">  </v>
      </c>
      <c r="V55" s="16" t="str">
        <f t="shared" si="1"/>
        <v/>
      </c>
      <c r="W55" s="37"/>
      <c r="X55" s="37"/>
      <c r="Y55" s="17" t="str">
        <f>IF(AND(W55="Preventivo",X55="Automático"),"50%",IF(AND(W55="Preventivo",X55="Manual"),"40%",IF(AND(W55="Detectivo",X55="Automático"),"40%",IF(AND(W55="Detectivo",X55="Manual"),"30%",IF(AND(W55="Correctivo",X55="Automático"),"35%",IF(AND(W55="Correctivo",X55="Manual"),"25%",""))))))</f>
        <v/>
      </c>
      <c r="Z55" s="37"/>
      <c r="AA55" s="37"/>
      <c r="AB55" s="37"/>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20"/>
      <c r="AK55" s="39"/>
      <c r="AL55" s="36"/>
      <c r="AM55" s="39"/>
      <c r="AN55" s="20"/>
      <c r="AO55" s="114"/>
      <c r="AP55" s="117"/>
      <c r="AQ55" s="117"/>
      <c r="AR55" s="118"/>
    </row>
    <row r="56" spans="1:44" s="15" customFormat="1" ht="150" hidden="1" customHeight="1" x14ac:dyDescent="0.25">
      <c r="A56" s="144"/>
      <c r="B56" s="173"/>
      <c r="C56" s="147"/>
      <c r="D56" s="138"/>
      <c r="E56" s="138"/>
      <c r="F56" s="138"/>
      <c r="G56" s="150"/>
      <c r="H56" s="138"/>
      <c r="I56" s="114"/>
      <c r="J56" s="123"/>
      <c r="K56" s="126"/>
      <c r="L56" s="141"/>
      <c r="M56" s="141"/>
      <c r="N56" s="123"/>
      <c r="O56" s="126"/>
      <c r="P56" s="129"/>
      <c r="Q56" s="39"/>
      <c r="R56" s="39"/>
      <c r="S56" s="39"/>
      <c r="T56" s="39"/>
      <c r="U56" s="40" t="str">
        <f t="shared" si="42"/>
        <v xml:space="preserve">  </v>
      </c>
      <c r="V56" s="16" t="str">
        <f t="shared" si="1"/>
        <v/>
      </c>
      <c r="W56" s="37"/>
      <c r="X56" s="37"/>
      <c r="Y56" s="17" t="str">
        <f t="shared" ref="Y56" si="44">IF(AND(W56="Preventivo",X56="Automático"),"50%",IF(AND(W56="Preventivo",X56="Manual"),"40%",IF(AND(W56="Detectivo",X56="Automático"),"40%",IF(AND(W56="Detectivo",X56="Manual"),"30%",IF(AND(W56="Correctivo",X56="Automático"),"35%",IF(AND(W56="Correctivo",X56="Manual"),"25%",""))))))</f>
        <v/>
      </c>
      <c r="Z56" s="37"/>
      <c r="AA56" s="37"/>
      <c r="AB56" s="37"/>
      <c r="AC56" s="18" t="str">
        <f t="shared" si="43"/>
        <v/>
      </c>
      <c r="AD56" s="132"/>
      <c r="AE56" s="17" t="str">
        <f t="shared" ref="AE56" si="45">+AC56</f>
        <v/>
      </c>
      <c r="AF56" s="132"/>
      <c r="AG56" s="19" t="str">
        <f>IFERROR(IF(AND(V53="Impacto",V54="Impacto",V55="Impacto",V56="Impacto"),(AG55-(+AG55*Y56)),IF(V56="Impacto",(O53-(+O53*Y56)),IF(V56="Probabilidad",AG55,""))),"")</f>
        <v/>
      </c>
      <c r="AH56" s="135"/>
      <c r="AI56" s="111"/>
      <c r="AJ56" s="20"/>
      <c r="AK56" s="39"/>
      <c r="AL56" s="36"/>
      <c r="AM56" s="39"/>
      <c r="AN56" s="20"/>
      <c r="AO56" s="114"/>
      <c r="AP56" s="117"/>
      <c r="AQ56" s="117"/>
      <c r="AR56" s="118"/>
    </row>
    <row r="57" spans="1:44" s="15" customFormat="1" ht="150" hidden="1" customHeight="1" x14ac:dyDescent="0.25">
      <c r="A57" s="144"/>
      <c r="B57" s="173"/>
      <c r="C57" s="147"/>
      <c r="D57" s="138"/>
      <c r="E57" s="138"/>
      <c r="F57" s="138"/>
      <c r="G57" s="150"/>
      <c r="H57" s="138"/>
      <c r="I57" s="114"/>
      <c r="J57" s="123"/>
      <c r="K57" s="126"/>
      <c r="L57" s="141"/>
      <c r="M57" s="141"/>
      <c r="N57" s="123"/>
      <c r="O57" s="126"/>
      <c r="P57" s="129"/>
      <c r="Q57" s="39"/>
      <c r="R57" s="39"/>
      <c r="S57" s="39"/>
      <c r="T57" s="39"/>
      <c r="U57" s="40" t="str">
        <f t="shared" si="42"/>
        <v xml:space="preserve">  </v>
      </c>
      <c r="V57" s="16" t="str">
        <f t="shared" si="1"/>
        <v/>
      </c>
      <c r="W57" s="37"/>
      <c r="X57" s="37"/>
      <c r="Y57" s="17" t="str">
        <f>IF(AND(W57="Preventivo",X57="Automático"),"50%",IF(AND(W57="Preventivo",X57="Manual"),"40%",IF(AND(W57="Detectivo",X57="Automático"),"40%",IF(AND(W57="Detectivo",X57="Manual"),"30%",IF(AND(W57="Correctivo",X57="Automático"),"35%",IF(AND(W57="Correctivo",X57="Manual"),"25%",""))))))</f>
        <v/>
      </c>
      <c r="Z57" s="37"/>
      <c r="AA57" s="37"/>
      <c r="AB57" s="37"/>
      <c r="AC57" s="18" t="str">
        <f t="shared" si="43"/>
        <v/>
      </c>
      <c r="AD57" s="132"/>
      <c r="AE57" s="17" t="str">
        <f>+AC57</f>
        <v/>
      </c>
      <c r="AF57" s="132"/>
      <c r="AG57" s="19" t="str">
        <f>IFERROR(IF(AND(V52="Impacto",V53="Impacto",V54="Impacto",V55="Impacto",V57="Impacto"),(AG55-(+AG55*Y57)),IF(V57="Impacto",(O52-(+O52*Y57)),IF(V57="Probabilidad",AG55,""))),"")</f>
        <v/>
      </c>
      <c r="AH57" s="135"/>
      <c r="AI57" s="111"/>
      <c r="AJ57" s="20"/>
      <c r="AK57" s="39"/>
      <c r="AL57" s="36"/>
      <c r="AM57" s="39"/>
      <c r="AN57" s="20"/>
      <c r="AO57" s="114"/>
      <c r="AP57" s="117"/>
      <c r="AQ57" s="117"/>
      <c r="AR57" s="118"/>
    </row>
    <row r="58" spans="1:44" s="15" customFormat="1" ht="150" hidden="1" customHeight="1" x14ac:dyDescent="0.25">
      <c r="A58" s="144"/>
      <c r="B58" s="173"/>
      <c r="C58" s="147"/>
      <c r="D58" s="138"/>
      <c r="E58" s="138"/>
      <c r="F58" s="138"/>
      <c r="G58" s="150"/>
      <c r="H58" s="138"/>
      <c r="I58" s="114"/>
      <c r="J58" s="123"/>
      <c r="K58" s="126"/>
      <c r="L58" s="141"/>
      <c r="M58" s="141"/>
      <c r="N58" s="123"/>
      <c r="O58" s="126"/>
      <c r="P58" s="129"/>
      <c r="Q58" s="39"/>
      <c r="R58" s="39"/>
      <c r="S58" s="39"/>
      <c r="T58" s="39"/>
      <c r="U58" s="40" t="str">
        <f t="shared" si="42"/>
        <v xml:space="preserve">  </v>
      </c>
      <c r="V58" s="16" t="str">
        <f t="shared" si="1"/>
        <v/>
      </c>
      <c r="W58" s="37"/>
      <c r="X58" s="37"/>
      <c r="Y58" s="17" t="str">
        <f>IF(AND(W58="Preventivo",X58="Automático"),"50%",IF(AND(W58="Preventivo",X58="Manual"),"40%",IF(AND(W58="Detectivo",X58="Automático"),"40%",IF(AND(W58="Detectivo",X58="Manual"),"30%",IF(AND(W58="Correctivo",X58="Automático"),"35%",IF(AND(W58="Correctivo",X58="Manual"),"25%",""))))))</f>
        <v/>
      </c>
      <c r="Z58" s="37"/>
      <c r="AA58" s="37"/>
      <c r="AB58" s="37"/>
      <c r="AC58" s="18" t="str">
        <f t="shared" si="43"/>
        <v/>
      </c>
      <c r="AD58" s="132"/>
      <c r="AE58" s="17" t="str">
        <f>+AC58</f>
        <v/>
      </c>
      <c r="AF58" s="132"/>
      <c r="AG58" s="19" t="str">
        <f>IFERROR(IF(AND(V52="Impacto",V53="Impacto",V54="Impacto",V55="Impacto",V58="Impacto"),(AG55-(+AG55*Y58)),IF(V58="Impacto",(O52-(+O52*Y58)),IF(V58="Probabilidad",AG55,""))),"")</f>
        <v/>
      </c>
      <c r="AH58" s="135"/>
      <c r="AI58" s="111"/>
      <c r="AJ58" s="20"/>
      <c r="AK58" s="39"/>
      <c r="AL58" s="36"/>
      <c r="AM58" s="39"/>
      <c r="AN58" s="20"/>
      <c r="AO58" s="114"/>
      <c r="AP58" s="117"/>
      <c r="AQ58" s="117"/>
      <c r="AR58" s="118"/>
    </row>
    <row r="59" spans="1:44" s="15" customFormat="1" ht="150" hidden="1" customHeight="1" x14ac:dyDescent="0.25">
      <c r="A59" s="144"/>
      <c r="B59" s="173"/>
      <c r="C59" s="147"/>
      <c r="D59" s="138"/>
      <c r="E59" s="138"/>
      <c r="F59" s="138"/>
      <c r="G59" s="150"/>
      <c r="H59" s="138"/>
      <c r="I59" s="114"/>
      <c r="J59" s="123"/>
      <c r="K59" s="126"/>
      <c r="L59" s="141"/>
      <c r="M59" s="141"/>
      <c r="N59" s="123"/>
      <c r="O59" s="126"/>
      <c r="P59" s="129"/>
      <c r="Q59" s="39"/>
      <c r="R59" s="39"/>
      <c r="S59" s="39"/>
      <c r="T59" s="39"/>
      <c r="U59" s="40" t="str">
        <f t="shared" si="42"/>
        <v xml:space="preserve">  </v>
      </c>
      <c r="V59" s="16" t="str">
        <f t="shared" si="1"/>
        <v/>
      </c>
      <c r="W59" s="37"/>
      <c r="X59" s="37"/>
      <c r="Y59" s="17" t="str">
        <f>IF(AND(W59="Preventivo",X59="Automático"),"50%",IF(AND(W59="Preventivo",X59="Manual"),"40%",IF(AND(W59="Detectivo",X59="Automático"),"40%",IF(AND(W59="Detectivo",X59="Manual"),"30%",IF(AND(W59="Correctivo",X59="Automático"),"35%",IF(AND(W59="Correctivo",X59="Manual"),"25%",""))))))</f>
        <v/>
      </c>
      <c r="Z59" s="37"/>
      <c r="AA59" s="37"/>
      <c r="AB59" s="37"/>
      <c r="AC59" s="18" t="str">
        <f t="shared" si="43"/>
        <v/>
      </c>
      <c r="AD59" s="132"/>
      <c r="AE59" s="17" t="str">
        <f>+AC59</f>
        <v/>
      </c>
      <c r="AF59" s="132"/>
      <c r="AG59" s="19" t="str">
        <f>IFERROR(IF(AND(V53="Impacto",V54="Impacto",V55="Impacto",V56="Impacto",V59="Impacto"),(AG56-(+AG56*Y59)),IF(V59="Impacto",(O53-(+O53*Y59)),IF(V59="Probabilidad",AG56,""))),"")</f>
        <v/>
      </c>
      <c r="AH59" s="135"/>
      <c r="AI59" s="111"/>
      <c r="AJ59" s="20"/>
      <c r="AK59" s="39"/>
      <c r="AL59" s="36"/>
      <c r="AM59" s="39"/>
      <c r="AN59" s="20"/>
      <c r="AO59" s="114"/>
      <c r="AP59" s="117"/>
      <c r="AQ59" s="117"/>
      <c r="AR59" s="118"/>
    </row>
    <row r="60" spans="1:44"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IF(NOT(ISERROR(MATCH(L60,'[1]Tabla Impacto'!$B$221:$B$223,0))),'[1]Tabla Impacto'!$F$223,L60)</f>
        <v>0</v>
      </c>
      <c r="N60" s="123" t="str">
        <f>IF(OR(M60='[1]Tabla Impacto'!$C$11,M60='[1]Tabla Impacto'!$D$11),"Leve",IF(OR(M60='[1]Tabla Impacto'!$C$12,M60='[1]Tabla Impacto'!$D$12),"Menor",IF(OR(M60='[1]Tabla Impacto'!$C$13,M60='[1]Tabla Impacto'!$D$13),"Moderado",IF(OR(M60='[1]Tabla Impacto'!$C$14,M60='[1]Tabla Impacto'!$D$14),"Mayor",IF(OR(M60='[1]Tabla Impacto'!$C$15,M60='[1]Tabla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39"/>
      <c r="R60" s="36"/>
      <c r="S60" s="39"/>
      <c r="T60" s="36"/>
      <c r="U60" s="40" t="str">
        <f>+CONCATENATE(R60," ",S60," ",T60)</f>
        <v xml:space="preserve">  </v>
      </c>
      <c r="V60" s="16" t="str">
        <f t="shared" si="1"/>
        <v/>
      </c>
      <c r="W60" s="37"/>
      <c r="X60" s="37"/>
      <c r="Y60" s="17" t="str">
        <f>IF(AND(W60="Preventivo",X60="Automático"),"50%",IF(AND(W60="Preventivo",X60="Manual"),"40%",IF(AND(W60="Detectivo",X60="Automático"),"40%",IF(AND(W60="Detectivo",X60="Manual"),"30%",IF(AND(W60="Correctivo",X60="Automático"),"35%",IF(AND(W60="Correctivo",X60="Manual"),"25%",""))))))</f>
        <v/>
      </c>
      <c r="Z60" s="37"/>
      <c r="AA60" s="37"/>
      <c r="AB60" s="37"/>
      <c r="AC60" s="18" t="str">
        <f>IFERROR(IF(V60="Probabilidad",(K60-(+K60*Y60)),IF(V60="Impacto",K60,"")),"")</f>
        <v/>
      </c>
      <c r="AD60" s="132" t="str">
        <f>IFERROR(LOOKUP(LOOKUP(2,1/(AC60:AC66&lt;&gt;""),AC60:AC66),'[1]Opciones Tratamiento'!$I$2:$I$6,'[1]Opciones Tratamiento'!$J$2:$J$6),"")</f>
        <v/>
      </c>
      <c r="AE60" s="17" t="str">
        <f>+AC60</f>
        <v/>
      </c>
      <c r="AF60" s="132" t="str">
        <f>IFERROR(LOOKUP(LOOKUP(2,1/(AG60:AG66&lt;&gt;""),AG60:AG66),'[1]Opciones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20"/>
      <c r="AK60" s="39"/>
      <c r="AL60" s="36"/>
      <c r="AM60" s="39"/>
      <c r="AN60" s="20"/>
      <c r="AO60" s="114"/>
      <c r="AP60" s="117"/>
      <c r="AQ60" s="117"/>
      <c r="AR60" s="118"/>
    </row>
    <row r="61" spans="1:44" s="15" customFormat="1" ht="150" hidden="1" customHeight="1" x14ac:dyDescent="0.25">
      <c r="A61" s="144"/>
      <c r="B61" s="173"/>
      <c r="C61" s="147"/>
      <c r="D61" s="138"/>
      <c r="E61" s="138"/>
      <c r="F61" s="138"/>
      <c r="G61" s="150"/>
      <c r="H61" s="138"/>
      <c r="I61" s="114"/>
      <c r="J61" s="123"/>
      <c r="K61" s="126"/>
      <c r="L61" s="141"/>
      <c r="M61" s="141"/>
      <c r="N61" s="123"/>
      <c r="O61" s="126"/>
      <c r="P61" s="129"/>
      <c r="Q61" s="39"/>
      <c r="R61" s="39"/>
      <c r="S61" s="39"/>
      <c r="T61" s="39"/>
      <c r="U61" s="40" t="str">
        <f>+CONCATENATE(R61," ",S61," ",T61)</f>
        <v xml:space="preserve">  </v>
      </c>
      <c r="V61" s="16" t="str">
        <f t="shared" si="1"/>
        <v/>
      </c>
      <c r="W61" s="37"/>
      <c r="X61" s="37"/>
      <c r="Y61" s="17" t="str">
        <f t="shared" ref="Y61" si="47">IF(AND(W61="Preventivo",X61="Automático"),"50%",IF(AND(W61="Preventivo",X61="Manual"),"40%",IF(AND(W61="Detectivo",X61="Automático"),"40%",IF(AND(W61="Detectivo",X61="Manual"),"30%",IF(AND(W61="Correctivo",X61="Automático"),"35%",IF(AND(W61="Correctivo",X61="Manual"),"25%",""))))))</f>
        <v/>
      </c>
      <c r="Z61" s="37"/>
      <c r="AA61" s="37"/>
      <c r="AB61" s="37"/>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20"/>
      <c r="AK61" s="39"/>
      <c r="AL61" s="36"/>
      <c r="AM61" s="39"/>
      <c r="AN61" s="20"/>
      <c r="AO61" s="114"/>
      <c r="AP61" s="117"/>
      <c r="AQ61" s="117"/>
      <c r="AR61" s="118"/>
    </row>
    <row r="62" spans="1:44" s="15" customFormat="1" ht="150" hidden="1" customHeight="1" x14ac:dyDescent="0.25">
      <c r="A62" s="144"/>
      <c r="B62" s="173"/>
      <c r="C62" s="147"/>
      <c r="D62" s="138"/>
      <c r="E62" s="138"/>
      <c r="F62" s="138"/>
      <c r="G62" s="150"/>
      <c r="H62" s="138"/>
      <c r="I62" s="114"/>
      <c r="J62" s="123"/>
      <c r="K62" s="126"/>
      <c r="L62" s="141"/>
      <c r="M62" s="141"/>
      <c r="N62" s="123"/>
      <c r="O62" s="126"/>
      <c r="P62" s="129"/>
      <c r="Q62" s="39"/>
      <c r="R62" s="39"/>
      <c r="S62" s="39"/>
      <c r="T62" s="39"/>
      <c r="U62" s="40" t="str">
        <f t="shared" ref="U62:U66" si="49">+CONCATENATE(R62," ",S62," ",T62)</f>
        <v xml:space="preserve">  </v>
      </c>
      <c r="V62" s="16" t="str">
        <f t="shared" si="1"/>
        <v/>
      </c>
      <c r="W62" s="37"/>
      <c r="X62" s="37"/>
      <c r="Y62" s="17" t="str">
        <f>IF(AND(W62="Preventivo",X62="Automático"),"50%",IF(AND(W62="Preventivo",X62="Manual"),"40%",IF(AND(W62="Detectivo",X62="Automático"),"40%",IF(AND(W62="Detectivo",X62="Manual"),"30%",IF(AND(W62="Correctivo",X62="Automático"),"35%",IF(AND(W62="Correctivo",X62="Manual"),"25%",""))))))</f>
        <v/>
      </c>
      <c r="Z62" s="37"/>
      <c r="AA62" s="37"/>
      <c r="AB62" s="37"/>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20"/>
      <c r="AK62" s="39"/>
      <c r="AL62" s="36"/>
      <c r="AM62" s="39"/>
      <c r="AN62" s="20"/>
      <c r="AO62" s="114"/>
      <c r="AP62" s="117"/>
      <c r="AQ62" s="117"/>
      <c r="AR62" s="118"/>
    </row>
    <row r="63" spans="1:44" s="15" customFormat="1" ht="150" hidden="1" customHeight="1" x14ac:dyDescent="0.25">
      <c r="A63" s="144"/>
      <c r="B63" s="173"/>
      <c r="C63" s="147"/>
      <c r="D63" s="138"/>
      <c r="E63" s="138"/>
      <c r="F63" s="138"/>
      <c r="G63" s="150"/>
      <c r="H63" s="138"/>
      <c r="I63" s="114"/>
      <c r="J63" s="123"/>
      <c r="K63" s="126"/>
      <c r="L63" s="141"/>
      <c r="M63" s="141"/>
      <c r="N63" s="123"/>
      <c r="O63" s="126"/>
      <c r="P63" s="129"/>
      <c r="Q63" s="39"/>
      <c r="R63" s="39"/>
      <c r="S63" s="39"/>
      <c r="T63" s="39"/>
      <c r="U63" s="40" t="str">
        <f t="shared" si="49"/>
        <v xml:space="preserve">  </v>
      </c>
      <c r="V63" s="16" t="str">
        <f t="shared" si="1"/>
        <v/>
      </c>
      <c r="W63" s="37"/>
      <c r="X63" s="37"/>
      <c r="Y63" s="17" t="str">
        <f t="shared" ref="Y63:Y65" si="51">IF(AND(W63="Preventivo",X63="Automático"),"50%",IF(AND(W63="Preventivo",X63="Manual"),"40%",IF(AND(W63="Detectivo",X63="Automático"),"40%",IF(AND(W63="Detectivo",X63="Manual"),"30%",IF(AND(W63="Correctivo",X63="Automático"),"35%",IF(AND(W63="Correctivo",X63="Manual"),"25%",""))))))</f>
        <v/>
      </c>
      <c r="Z63" s="37"/>
      <c r="AA63" s="37"/>
      <c r="AB63" s="37"/>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20"/>
      <c r="AK63" s="39"/>
      <c r="AL63" s="36"/>
      <c r="AM63" s="39"/>
      <c r="AN63" s="20"/>
      <c r="AO63" s="114"/>
      <c r="AP63" s="117"/>
      <c r="AQ63" s="117"/>
      <c r="AR63" s="118"/>
    </row>
    <row r="64" spans="1:44" s="15" customFormat="1" ht="150" hidden="1" customHeight="1" x14ac:dyDescent="0.25">
      <c r="A64" s="145"/>
      <c r="B64" s="173"/>
      <c r="C64" s="148"/>
      <c r="D64" s="139"/>
      <c r="E64" s="139"/>
      <c r="F64" s="139"/>
      <c r="G64" s="151"/>
      <c r="H64" s="139"/>
      <c r="I64" s="115"/>
      <c r="J64" s="124"/>
      <c r="K64" s="127"/>
      <c r="L64" s="142"/>
      <c r="M64" s="142"/>
      <c r="N64" s="124"/>
      <c r="O64" s="127"/>
      <c r="P64" s="130"/>
      <c r="Q64" s="39"/>
      <c r="R64" s="39"/>
      <c r="S64" s="39"/>
      <c r="T64" s="39"/>
      <c r="U64" s="40" t="str">
        <f t="shared" si="49"/>
        <v xml:space="preserve">  </v>
      </c>
      <c r="V64" s="16" t="str">
        <f t="shared" si="1"/>
        <v/>
      </c>
      <c r="W64" s="37"/>
      <c r="X64" s="37"/>
      <c r="Y64" s="17" t="str">
        <f t="shared" si="51"/>
        <v/>
      </c>
      <c r="Z64" s="37"/>
      <c r="AA64" s="37"/>
      <c r="AB64" s="37"/>
      <c r="AC64" s="18" t="str">
        <f t="shared" si="50"/>
        <v/>
      </c>
      <c r="AD64" s="133"/>
      <c r="AE64" s="17" t="str">
        <f t="shared" si="52"/>
        <v/>
      </c>
      <c r="AF64" s="133"/>
      <c r="AG64" s="19" t="str">
        <f>IFERROR(IF(AND(V61="Impacto",V62="Impacto",V63="Impacto",V64="Impacto"),(AG63-(+AG63*Y64)),IF(V64="Impacto",(O61-(+O61*Y64)),IF(V64="Probabilidad",AG63,""))),"")</f>
        <v/>
      </c>
      <c r="AH64" s="136"/>
      <c r="AI64" s="112"/>
      <c r="AJ64" s="20"/>
      <c r="AK64" s="39"/>
      <c r="AL64" s="36"/>
      <c r="AM64" s="39"/>
      <c r="AN64" s="20"/>
      <c r="AO64" s="115"/>
      <c r="AP64" s="119"/>
      <c r="AQ64" s="119"/>
      <c r="AR64" s="120"/>
    </row>
    <row r="65" spans="1:44" s="15" customFormat="1" ht="150" hidden="1" customHeight="1" x14ac:dyDescent="0.25">
      <c r="A65" s="145"/>
      <c r="B65" s="173"/>
      <c r="C65" s="148"/>
      <c r="D65" s="139"/>
      <c r="E65" s="139"/>
      <c r="F65" s="139"/>
      <c r="G65" s="151"/>
      <c r="H65" s="139"/>
      <c r="I65" s="115"/>
      <c r="J65" s="124"/>
      <c r="K65" s="127"/>
      <c r="L65" s="142"/>
      <c r="M65" s="142"/>
      <c r="N65" s="124"/>
      <c r="O65" s="127"/>
      <c r="P65" s="130"/>
      <c r="Q65" s="39"/>
      <c r="R65" s="39"/>
      <c r="S65" s="39"/>
      <c r="T65" s="39"/>
      <c r="U65" s="40" t="str">
        <f t="shared" si="49"/>
        <v xml:space="preserve">  </v>
      </c>
      <c r="V65" s="16" t="str">
        <f t="shared" si="1"/>
        <v/>
      </c>
      <c r="W65" s="37"/>
      <c r="X65" s="37"/>
      <c r="Y65" s="17" t="str">
        <f t="shared" si="51"/>
        <v/>
      </c>
      <c r="Z65" s="37"/>
      <c r="AA65" s="37"/>
      <c r="AB65" s="37"/>
      <c r="AC65" s="18" t="str">
        <f t="shared" si="50"/>
        <v/>
      </c>
      <c r="AD65" s="133"/>
      <c r="AE65" s="17" t="str">
        <f t="shared" si="52"/>
        <v/>
      </c>
      <c r="AF65" s="133"/>
      <c r="AG65" s="19" t="str">
        <f>IFERROR(IF(AND(V61="Impacto",V62="Impacto",V63="Impacto",V65="Impacto"),(AG63-(+AG63*Y65)),IF(V65="Impacto",(O61-(+O61*Y65)),IF(V65="Probabilidad",AG63,""))),"")</f>
        <v/>
      </c>
      <c r="AH65" s="136"/>
      <c r="AI65" s="112"/>
      <c r="AJ65" s="20"/>
      <c r="AK65" s="39"/>
      <c r="AL65" s="36"/>
      <c r="AM65" s="39"/>
      <c r="AN65" s="20"/>
      <c r="AO65" s="115"/>
      <c r="AP65" s="119"/>
      <c r="AQ65" s="119"/>
      <c r="AR65" s="120"/>
    </row>
    <row r="66" spans="1:44" s="15" customFormat="1" ht="150" hidden="1" customHeight="1" thickBot="1" x14ac:dyDescent="0.3">
      <c r="A66" s="146"/>
      <c r="B66" s="173"/>
      <c r="C66" s="149"/>
      <c r="D66" s="140"/>
      <c r="E66" s="140"/>
      <c r="F66" s="140"/>
      <c r="G66" s="152"/>
      <c r="H66" s="140"/>
      <c r="I66" s="116"/>
      <c r="J66" s="125"/>
      <c r="K66" s="128"/>
      <c r="L66" s="143"/>
      <c r="M66" s="143"/>
      <c r="N66" s="125"/>
      <c r="O66" s="128"/>
      <c r="P66" s="131"/>
      <c r="Q66" s="39"/>
      <c r="R66" s="44"/>
      <c r="S66" s="44"/>
      <c r="T66" s="44"/>
      <c r="U66" s="43" t="str">
        <f t="shared" si="49"/>
        <v xml:space="preserve">  </v>
      </c>
      <c r="V66" s="21" t="str">
        <f t="shared" si="1"/>
        <v/>
      </c>
      <c r="W66" s="45"/>
      <c r="X66" s="45"/>
      <c r="Y66" s="22" t="str">
        <f>IF(AND(W66="Preventivo",X66="Automático"),"50%",IF(AND(W66="Preventivo",X66="Manual"),"40%",IF(AND(W66="Detectivo",X66="Automático"),"40%",IF(AND(W66="Detectivo",X66="Manual"),"30%",IF(AND(W66="Correctivo",X66="Automático"),"35%",IF(AND(W66="Correctivo",X66="Manual"),"25%",""))))))</f>
        <v/>
      </c>
      <c r="Z66" s="45"/>
      <c r="AA66" s="45"/>
      <c r="AB66" s="45"/>
      <c r="AC66" s="18" t="str">
        <f t="shared" si="50"/>
        <v/>
      </c>
      <c r="AD66" s="134"/>
      <c r="AE66" s="22" t="str">
        <f>+AC66</f>
        <v/>
      </c>
      <c r="AF66" s="134"/>
      <c r="AG66" s="23" t="str">
        <f>IFERROR(IF(AND(V60="Impacto",V61="Impacto",V62="Impacto",V63="Impacto",V66="Impacto"),(AG63-(+AG63*Y66)),IF(V66="Impacto",(O60-(+O60*Y66)),IF(V66="Probabilidad",AG63,""))),"")</f>
        <v/>
      </c>
      <c r="AH66" s="137"/>
      <c r="AI66" s="113"/>
      <c r="AJ66" s="24"/>
      <c r="AK66" s="44"/>
      <c r="AL66" s="42"/>
      <c r="AM66" s="44"/>
      <c r="AN66" s="24"/>
      <c r="AO66" s="116"/>
      <c r="AP66" s="121"/>
      <c r="AQ66" s="121"/>
      <c r="AR66" s="122"/>
    </row>
    <row r="67" spans="1:44"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IF(NOT(ISERROR(MATCH(L67,'[1]Tabla Impacto'!$B$221:$B$223,0))),'[1]Tabla Impacto'!$F$223,L67)</f>
        <v>0</v>
      </c>
      <c r="N67" s="123" t="str">
        <f>IF(OR(M67='[1]Tabla Impacto'!$C$11,M67='[1]Tabla Impacto'!$D$11),"Leve",IF(OR(M67='[1]Tabla Impacto'!$C$12,M67='[1]Tabla Impacto'!$D$12),"Menor",IF(OR(M67='[1]Tabla Impacto'!$C$13,M67='[1]Tabla Impacto'!$D$13),"Moderado",IF(OR(M67='[1]Tabla Impacto'!$C$14,M67='[1]Tabla Impacto'!$D$14),"Mayor",IF(OR(M67='[1]Tabla Impacto'!$C$15,M67='[1]Tabla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39"/>
      <c r="R67" s="36"/>
      <c r="S67" s="39"/>
      <c r="T67" s="36"/>
      <c r="U67" s="40" t="str">
        <f>+CONCATENATE(R67," ",S67," ",T67)</f>
        <v xml:space="preserve">  </v>
      </c>
      <c r="V67" s="16" t="str">
        <f t="shared" si="1"/>
        <v>Probabilidad</v>
      </c>
      <c r="W67" s="37" t="s">
        <v>64</v>
      </c>
      <c r="X67" s="37" t="s">
        <v>65</v>
      </c>
      <c r="Y67" s="17" t="str">
        <f>IF(AND(W67="Preventivo",X67="Automático"),"50%",IF(AND(W67="Preventivo",X67="Manual"),"40%",IF(AND(W67="Detectivo",X67="Automático"),"40%",IF(AND(W67="Detectivo",X67="Manual"),"30%",IF(AND(W67="Correctivo",X67="Automático"),"35%",IF(AND(W67="Correctivo",X67="Manual"),"25%",""))))))</f>
        <v>40%</v>
      </c>
      <c r="Z67" s="37" t="s">
        <v>66</v>
      </c>
      <c r="AA67" s="37" t="s">
        <v>67</v>
      </c>
      <c r="AB67" s="37" t="s">
        <v>68</v>
      </c>
      <c r="AC67" s="18" t="str">
        <f>IFERROR(IF(V67="Probabilidad",(K67-(+K67*Y67)),IF(V67="Impacto",K67,"")),"")</f>
        <v/>
      </c>
      <c r="AD67" s="132" t="str">
        <f>IFERROR(LOOKUP(LOOKUP(2,1/(AC67:AC73&lt;&gt;""),AC67:AC73),'[1]Opciones Tratamiento'!$I$2:$I$6,'[1]Opciones Tratamiento'!$J$2:$J$6),"")</f>
        <v/>
      </c>
      <c r="AE67" s="17" t="str">
        <f>+AC67</f>
        <v/>
      </c>
      <c r="AF67" s="132" t="str">
        <f>IFERROR(LOOKUP(LOOKUP(2,1/(AG67:AG73&lt;&gt;""),AG67:AG73),'[1]Opciones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20"/>
      <c r="AK67" s="39"/>
      <c r="AL67" s="36"/>
      <c r="AM67" s="39"/>
      <c r="AN67" s="20"/>
      <c r="AO67" s="114"/>
      <c r="AP67" s="117"/>
      <c r="AQ67" s="117"/>
      <c r="AR67" s="118"/>
    </row>
    <row r="68" spans="1:44" s="15" customFormat="1" ht="150" hidden="1" customHeight="1" x14ac:dyDescent="0.25">
      <c r="A68" s="144"/>
      <c r="B68" s="173"/>
      <c r="C68" s="147"/>
      <c r="D68" s="138"/>
      <c r="E68" s="138"/>
      <c r="F68" s="138"/>
      <c r="G68" s="150"/>
      <c r="H68" s="138"/>
      <c r="I68" s="114"/>
      <c r="J68" s="123"/>
      <c r="K68" s="126"/>
      <c r="L68" s="141"/>
      <c r="M68" s="141"/>
      <c r="N68" s="123"/>
      <c r="O68" s="126"/>
      <c r="P68" s="129"/>
      <c r="Q68" s="39"/>
      <c r="R68" s="39"/>
      <c r="S68" s="39"/>
      <c r="T68" s="39"/>
      <c r="U68" s="40" t="str">
        <f>+CONCATENATE(R68," ",S68," ",T68)</f>
        <v xml:space="preserve">  </v>
      </c>
      <c r="V68" s="16" t="str">
        <f t="shared" si="1"/>
        <v/>
      </c>
      <c r="W68" s="37"/>
      <c r="X68" s="37"/>
      <c r="Y68" s="17" t="str">
        <f t="shared" ref="Y68" si="54">IF(AND(W68="Preventivo",X68="Automático"),"50%",IF(AND(W68="Preventivo",X68="Manual"),"40%",IF(AND(W68="Detectivo",X68="Automático"),"40%",IF(AND(W68="Detectivo",X68="Manual"),"30%",IF(AND(W68="Correctivo",X68="Automático"),"35%",IF(AND(W68="Correctivo",X68="Manual"),"25%",""))))))</f>
        <v/>
      </c>
      <c r="Z68" s="37"/>
      <c r="AA68" s="37"/>
      <c r="AB68" s="37"/>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20"/>
      <c r="AK68" s="39"/>
      <c r="AL68" s="36"/>
      <c r="AM68" s="39"/>
      <c r="AN68" s="20"/>
      <c r="AO68" s="114"/>
      <c r="AP68" s="117"/>
      <c r="AQ68" s="117"/>
      <c r="AR68" s="118"/>
    </row>
    <row r="69" spans="1:44" s="15" customFormat="1" ht="150" hidden="1" customHeight="1" x14ac:dyDescent="0.25">
      <c r="A69" s="144"/>
      <c r="B69" s="173"/>
      <c r="C69" s="147"/>
      <c r="D69" s="138"/>
      <c r="E69" s="138"/>
      <c r="F69" s="138"/>
      <c r="G69" s="150"/>
      <c r="H69" s="138"/>
      <c r="I69" s="114"/>
      <c r="J69" s="123"/>
      <c r="K69" s="126"/>
      <c r="L69" s="141"/>
      <c r="M69" s="141"/>
      <c r="N69" s="123"/>
      <c r="O69" s="126"/>
      <c r="P69" s="129"/>
      <c r="Q69" s="39"/>
      <c r="R69" s="39"/>
      <c r="S69" s="39"/>
      <c r="T69" s="39"/>
      <c r="U69" s="40" t="str">
        <f t="shared" ref="U69:U73" si="56">+CONCATENATE(R69," ",S69," ",T69)</f>
        <v xml:space="preserve">  </v>
      </c>
      <c r="V69" s="16" t="str">
        <f t="shared" si="1"/>
        <v/>
      </c>
      <c r="W69" s="37"/>
      <c r="X69" s="37"/>
      <c r="Y69" s="17" t="str">
        <f>IF(AND(W69="Preventivo",X69="Automático"),"50%",IF(AND(W69="Preventivo",X69="Manual"),"40%",IF(AND(W69="Detectivo",X69="Automático"),"40%",IF(AND(W69="Detectivo",X69="Manual"),"30%",IF(AND(W69="Correctivo",X69="Automático"),"35%",IF(AND(W69="Correctivo",X69="Manual"),"25%",""))))))</f>
        <v/>
      </c>
      <c r="Z69" s="37"/>
      <c r="AA69" s="37"/>
      <c r="AB69" s="37"/>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20"/>
      <c r="AK69" s="39"/>
      <c r="AL69" s="36"/>
      <c r="AM69" s="39"/>
      <c r="AN69" s="20"/>
      <c r="AO69" s="114"/>
      <c r="AP69" s="117"/>
      <c r="AQ69" s="117"/>
      <c r="AR69" s="118"/>
    </row>
    <row r="70" spans="1:44" s="15" customFormat="1" ht="150" hidden="1" customHeight="1" x14ac:dyDescent="0.25">
      <c r="A70" s="144"/>
      <c r="B70" s="173"/>
      <c r="C70" s="147"/>
      <c r="D70" s="138"/>
      <c r="E70" s="138"/>
      <c r="F70" s="138"/>
      <c r="G70" s="150"/>
      <c r="H70" s="138"/>
      <c r="I70" s="114"/>
      <c r="J70" s="123"/>
      <c r="K70" s="126"/>
      <c r="L70" s="141"/>
      <c r="M70" s="141"/>
      <c r="N70" s="123"/>
      <c r="O70" s="126"/>
      <c r="P70" s="129"/>
      <c r="Q70" s="39"/>
      <c r="R70" s="39"/>
      <c r="S70" s="39"/>
      <c r="T70" s="39"/>
      <c r="U70" s="40" t="str">
        <f t="shared" si="56"/>
        <v xml:space="preserve">  </v>
      </c>
      <c r="V70" s="16" t="str">
        <f t="shared" si="1"/>
        <v/>
      </c>
      <c r="W70" s="37"/>
      <c r="X70" s="37"/>
      <c r="Y70" s="17" t="str">
        <f t="shared" ref="Y70:Y72" si="58">IF(AND(W70="Preventivo",X70="Automático"),"50%",IF(AND(W70="Preventivo",X70="Manual"),"40%",IF(AND(W70="Detectivo",X70="Automático"),"40%",IF(AND(W70="Detectivo",X70="Manual"),"30%",IF(AND(W70="Correctivo",X70="Automático"),"35%",IF(AND(W70="Correctivo",X70="Manual"),"25%",""))))))</f>
        <v/>
      </c>
      <c r="Z70" s="37"/>
      <c r="AA70" s="37"/>
      <c r="AB70" s="37"/>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20"/>
      <c r="AK70" s="39"/>
      <c r="AL70" s="36"/>
      <c r="AM70" s="39"/>
      <c r="AN70" s="20"/>
      <c r="AO70" s="114"/>
      <c r="AP70" s="117"/>
      <c r="AQ70" s="117"/>
      <c r="AR70" s="118"/>
    </row>
    <row r="71" spans="1:44" s="15" customFormat="1" ht="150" hidden="1" customHeight="1" x14ac:dyDescent="0.25">
      <c r="A71" s="145"/>
      <c r="B71" s="173"/>
      <c r="C71" s="148"/>
      <c r="D71" s="139"/>
      <c r="E71" s="139"/>
      <c r="F71" s="139"/>
      <c r="G71" s="151"/>
      <c r="H71" s="139"/>
      <c r="I71" s="115"/>
      <c r="J71" s="124"/>
      <c r="K71" s="127"/>
      <c r="L71" s="142"/>
      <c r="M71" s="142"/>
      <c r="N71" s="124"/>
      <c r="O71" s="127"/>
      <c r="P71" s="130"/>
      <c r="Q71" s="39"/>
      <c r="R71" s="39"/>
      <c r="S71" s="39"/>
      <c r="T71" s="39"/>
      <c r="U71" s="40" t="str">
        <f t="shared" si="56"/>
        <v xml:space="preserve">  </v>
      </c>
      <c r="V71" s="16" t="str">
        <f t="shared" si="1"/>
        <v/>
      </c>
      <c r="W71" s="37"/>
      <c r="X71" s="37"/>
      <c r="Y71" s="17" t="str">
        <f t="shared" si="58"/>
        <v/>
      </c>
      <c r="Z71" s="37"/>
      <c r="AA71" s="37"/>
      <c r="AB71" s="37"/>
      <c r="AC71" s="18" t="str">
        <f t="shared" si="57"/>
        <v/>
      </c>
      <c r="AD71" s="133"/>
      <c r="AE71" s="17" t="str">
        <f t="shared" si="59"/>
        <v/>
      </c>
      <c r="AF71" s="133"/>
      <c r="AG71" s="19" t="str">
        <f>IFERROR(IF(AND(V68="Impacto",V69="Impacto",V70="Impacto",V71="Impacto"),(AG70-(+AG70*Y71)),IF(V71="Impacto",(O68-(+O68*Y71)),IF(V71="Probabilidad",AG70,""))),"")</f>
        <v/>
      </c>
      <c r="AH71" s="136"/>
      <c r="AI71" s="112"/>
      <c r="AJ71" s="20"/>
      <c r="AK71" s="39"/>
      <c r="AL71" s="36"/>
      <c r="AM71" s="39"/>
      <c r="AN71" s="20"/>
      <c r="AO71" s="115"/>
      <c r="AP71" s="119"/>
      <c r="AQ71" s="119"/>
      <c r="AR71" s="120"/>
    </row>
    <row r="72" spans="1:44" s="15" customFormat="1" ht="150" hidden="1" customHeight="1" x14ac:dyDescent="0.25">
      <c r="A72" s="145"/>
      <c r="B72" s="173"/>
      <c r="C72" s="148"/>
      <c r="D72" s="139"/>
      <c r="E72" s="139"/>
      <c r="F72" s="139"/>
      <c r="G72" s="151"/>
      <c r="H72" s="139"/>
      <c r="I72" s="115"/>
      <c r="J72" s="124"/>
      <c r="K72" s="127"/>
      <c r="L72" s="142"/>
      <c r="M72" s="142"/>
      <c r="N72" s="124"/>
      <c r="O72" s="127"/>
      <c r="P72" s="130"/>
      <c r="Q72" s="39"/>
      <c r="R72" s="39"/>
      <c r="S72" s="39"/>
      <c r="T72" s="39"/>
      <c r="U72" s="40" t="str">
        <f t="shared" si="56"/>
        <v xml:space="preserve">  </v>
      </c>
      <c r="V72" s="16" t="str">
        <f t="shared" si="1"/>
        <v/>
      </c>
      <c r="W72" s="37"/>
      <c r="X72" s="37"/>
      <c r="Y72" s="17" t="str">
        <f t="shared" si="58"/>
        <v/>
      </c>
      <c r="Z72" s="37"/>
      <c r="AA72" s="37"/>
      <c r="AB72" s="37"/>
      <c r="AC72" s="18" t="str">
        <f t="shared" si="57"/>
        <v/>
      </c>
      <c r="AD72" s="133"/>
      <c r="AE72" s="17" t="str">
        <f t="shared" si="59"/>
        <v/>
      </c>
      <c r="AF72" s="133"/>
      <c r="AG72" s="19" t="str">
        <f>IFERROR(IF(AND(V68="Impacto",V69="Impacto",V70="Impacto",V72="Impacto"),(AG70-(+AG70*Y72)),IF(V72="Impacto",(O68-(+O68*Y72)),IF(V72="Probabilidad",AG70,""))),"")</f>
        <v/>
      </c>
      <c r="AH72" s="136"/>
      <c r="AI72" s="112"/>
      <c r="AJ72" s="20"/>
      <c r="AK72" s="39"/>
      <c r="AL72" s="36"/>
      <c r="AM72" s="39"/>
      <c r="AN72" s="20"/>
      <c r="AO72" s="115"/>
      <c r="AP72" s="119"/>
      <c r="AQ72" s="119"/>
      <c r="AR72" s="120"/>
    </row>
    <row r="73" spans="1:44" s="15" customFormat="1" ht="150" hidden="1" customHeight="1" thickBot="1" x14ac:dyDescent="0.3">
      <c r="A73" s="146"/>
      <c r="B73" s="173"/>
      <c r="C73" s="149"/>
      <c r="D73" s="140"/>
      <c r="E73" s="140"/>
      <c r="F73" s="140"/>
      <c r="G73" s="152"/>
      <c r="H73" s="140"/>
      <c r="I73" s="116"/>
      <c r="J73" s="125"/>
      <c r="K73" s="128"/>
      <c r="L73" s="143"/>
      <c r="M73" s="143"/>
      <c r="N73" s="125"/>
      <c r="O73" s="128"/>
      <c r="P73" s="131"/>
      <c r="Q73" s="39"/>
      <c r="R73" s="44"/>
      <c r="S73" s="44"/>
      <c r="T73" s="44"/>
      <c r="U73" s="43" t="str">
        <f t="shared" si="56"/>
        <v xml:space="preserve">  </v>
      </c>
      <c r="V73" s="21" t="str">
        <f t="shared" si="1"/>
        <v/>
      </c>
      <c r="W73" s="45"/>
      <c r="X73" s="45"/>
      <c r="Y73" s="22" t="str">
        <f>IF(AND(W73="Preventivo",X73="Automático"),"50%",IF(AND(W73="Preventivo",X73="Manual"),"40%",IF(AND(W73="Detectivo",X73="Automático"),"40%",IF(AND(W73="Detectivo",X73="Manual"),"30%",IF(AND(W73="Correctivo",X73="Automático"),"35%",IF(AND(W73="Correctivo",X73="Manual"),"25%",""))))))</f>
        <v/>
      </c>
      <c r="Z73" s="45"/>
      <c r="AA73" s="45"/>
      <c r="AB73" s="45"/>
      <c r="AC73" s="18" t="str">
        <f t="shared" si="57"/>
        <v/>
      </c>
      <c r="AD73" s="134"/>
      <c r="AE73" s="22" t="str">
        <f>+AC73</f>
        <v/>
      </c>
      <c r="AF73" s="134"/>
      <c r="AG73" s="23" t="str">
        <f>IFERROR(IF(AND(V67="Impacto",V68="Impacto",V69="Impacto",V70="Impacto",V73="Impacto"),(AG70-(+AG70*Y73)),IF(V73="Impacto",(O67-(+O67*Y73)),IF(V73="Probabilidad",AG70,""))),"")</f>
        <v/>
      </c>
      <c r="AH73" s="137"/>
      <c r="AI73" s="113"/>
      <c r="AJ73" s="24"/>
      <c r="AK73" s="44"/>
      <c r="AL73" s="42"/>
      <c r="AM73" s="44"/>
      <c r="AN73" s="24"/>
      <c r="AO73" s="116"/>
      <c r="AP73" s="121"/>
      <c r="AQ73" s="121"/>
      <c r="AR73" s="122"/>
    </row>
    <row r="74" spans="1:44"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IF(NOT(ISERROR(MATCH(L74,'[1]Tabla Impacto'!$B$221:$B$223,0))),'[1]Tabla Impacto'!$F$223,L74)</f>
        <v>0</v>
      </c>
      <c r="N74" s="123" t="str">
        <f>IF(OR(M74='[1]Tabla Impacto'!$C$11,M74='[1]Tabla Impacto'!$D$11),"Leve",IF(OR(M74='[1]Tabla Impacto'!$C$12,M74='[1]Tabla Impacto'!$D$12),"Menor",IF(OR(M74='[1]Tabla Impacto'!$C$13,M74='[1]Tabla Impacto'!$D$13),"Moderado",IF(OR(M74='[1]Tabla Impacto'!$C$14,M74='[1]Tabla Impacto'!$D$14),"Mayor",IF(OR(M74='[1]Tabla Impacto'!$C$15,M74='[1]Tabla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39"/>
      <c r="R74" s="36"/>
      <c r="S74" s="39"/>
      <c r="T74" s="36"/>
      <c r="U74" s="40" t="str">
        <f>+CONCATENATE(R74," ",S74," ",T74)</f>
        <v xml:space="preserve">  </v>
      </c>
      <c r="V74" s="16" t="str">
        <f t="shared" si="1"/>
        <v/>
      </c>
      <c r="W74" s="37"/>
      <c r="X74" s="37"/>
      <c r="Y74" s="17" t="str">
        <f>IF(AND(W74="Preventivo",X74="Automático"),"50%",IF(AND(W74="Preventivo",X74="Manual"),"40%",IF(AND(W74="Detectivo",X74="Automático"),"40%",IF(AND(W74="Detectivo",X74="Manual"),"30%",IF(AND(W74="Correctivo",X74="Automático"),"35%",IF(AND(W74="Correctivo",X74="Manual"),"25%",""))))))</f>
        <v/>
      </c>
      <c r="Z74" s="37"/>
      <c r="AA74" s="37"/>
      <c r="AB74" s="37"/>
      <c r="AC74" s="18" t="str">
        <f>IFERROR(IF(V74="Probabilidad",(K74-(+K74*Y74)),IF(V74="Impacto",K74,"")),"")</f>
        <v/>
      </c>
      <c r="AD74" s="132" t="str">
        <f>IFERROR(LOOKUP(LOOKUP(2,1/(AC74:AC80&lt;&gt;""),AC74:AC80),'[1]Opciones Tratamiento'!$I$2:$I$6,'[1]Opciones Tratamiento'!$J$2:$J$6),"")</f>
        <v/>
      </c>
      <c r="AE74" s="17" t="str">
        <f>+AC74</f>
        <v/>
      </c>
      <c r="AF74" s="132" t="str">
        <f>IFERROR(LOOKUP(LOOKUP(2,1/(AG74:AG80&lt;&gt;""),AG74:AG80),'[1]Opciones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20"/>
      <c r="AK74" s="39"/>
      <c r="AL74" s="36"/>
      <c r="AM74" s="39"/>
      <c r="AN74" s="20"/>
      <c r="AO74" s="114"/>
      <c r="AP74" s="117"/>
      <c r="AQ74" s="117"/>
      <c r="AR74" s="118"/>
    </row>
    <row r="75" spans="1:44" s="15" customFormat="1" ht="150" hidden="1" customHeight="1" x14ac:dyDescent="0.25">
      <c r="A75" s="144"/>
      <c r="B75" s="173"/>
      <c r="C75" s="147"/>
      <c r="D75" s="138"/>
      <c r="E75" s="138"/>
      <c r="F75" s="138"/>
      <c r="G75" s="150"/>
      <c r="H75" s="138"/>
      <c r="I75" s="114"/>
      <c r="J75" s="123"/>
      <c r="K75" s="126"/>
      <c r="L75" s="141"/>
      <c r="M75" s="141"/>
      <c r="N75" s="123"/>
      <c r="O75" s="126"/>
      <c r="P75" s="129"/>
      <c r="Q75" s="39"/>
      <c r="R75" s="39"/>
      <c r="S75" s="39"/>
      <c r="T75" s="39"/>
      <c r="U75" s="40" t="str">
        <f>+CONCATENATE(R75," ",S75," ",T75)</f>
        <v xml:space="preserve">  </v>
      </c>
      <c r="V75" s="16" t="str">
        <f t="shared" si="1"/>
        <v/>
      </c>
      <c r="W75" s="37"/>
      <c r="X75" s="37"/>
      <c r="Y75" s="17" t="str">
        <f t="shared" ref="Y75" si="61">IF(AND(W75="Preventivo",X75="Automático"),"50%",IF(AND(W75="Preventivo",X75="Manual"),"40%",IF(AND(W75="Detectivo",X75="Automático"),"40%",IF(AND(W75="Detectivo",X75="Manual"),"30%",IF(AND(W75="Correctivo",X75="Automático"),"35%",IF(AND(W75="Correctivo",X75="Manual"),"25%",""))))))</f>
        <v/>
      </c>
      <c r="Z75" s="37"/>
      <c r="AA75" s="37"/>
      <c r="AB75" s="37"/>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20"/>
      <c r="AK75" s="39"/>
      <c r="AL75" s="36"/>
      <c r="AM75" s="39"/>
      <c r="AN75" s="20"/>
      <c r="AO75" s="114"/>
      <c r="AP75" s="117"/>
      <c r="AQ75" s="117"/>
      <c r="AR75" s="118"/>
    </row>
    <row r="76" spans="1:44" s="15" customFormat="1" ht="150" hidden="1" customHeight="1" x14ac:dyDescent="0.25">
      <c r="A76" s="144"/>
      <c r="B76" s="173"/>
      <c r="C76" s="147"/>
      <c r="D76" s="138"/>
      <c r="E76" s="138"/>
      <c r="F76" s="138"/>
      <c r="G76" s="150"/>
      <c r="H76" s="138"/>
      <c r="I76" s="114"/>
      <c r="J76" s="123"/>
      <c r="K76" s="126"/>
      <c r="L76" s="141"/>
      <c r="M76" s="141"/>
      <c r="N76" s="123"/>
      <c r="O76" s="126"/>
      <c r="P76" s="129"/>
      <c r="Q76" s="39"/>
      <c r="R76" s="39"/>
      <c r="S76" s="39"/>
      <c r="T76" s="39"/>
      <c r="U76" s="40" t="str">
        <f t="shared" ref="U76:U80" si="63">+CONCATENATE(R76," ",S76," ",T76)</f>
        <v xml:space="preserve">  </v>
      </c>
      <c r="V76" s="16" t="str">
        <f t="shared" ref="V76:V80" si="64">IF(OR(W76="Preventivo",W76="Detectivo"),"Probabilidad",IF(W76="Correctivo","Impacto",""))</f>
        <v/>
      </c>
      <c r="W76" s="37"/>
      <c r="X76" s="37"/>
      <c r="Y76" s="17" t="str">
        <f>IF(AND(W76="Preventivo",X76="Automático"),"50%",IF(AND(W76="Preventivo",X76="Manual"),"40%",IF(AND(W76="Detectivo",X76="Automático"),"40%",IF(AND(W76="Detectivo",X76="Manual"),"30%",IF(AND(W76="Correctivo",X76="Automático"),"35%",IF(AND(W76="Correctivo",X76="Manual"),"25%",""))))))</f>
        <v/>
      </c>
      <c r="Z76" s="37"/>
      <c r="AA76" s="37"/>
      <c r="AB76" s="37"/>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20"/>
      <c r="AK76" s="39"/>
      <c r="AL76" s="36"/>
      <c r="AM76" s="39"/>
      <c r="AN76" s="20"/>
      <c r="AO76" s="114"/>
      <c r="AP76" s="117"/>
      <c r="AQ76" s="117"/>
      <c r="AR76" s="118"/>
    </row>
    <row r="77" spans="1:44" s="15" customFormat="1" ht="150" hidden="1" customHeight="1" x14ac:dyDescent="0.25">
      <c r="A77" s="144"/>
      <c r="B77" s="173"/>
      <c r="C77" s="147"/>
      <c r="D77" s="138"/>
      <c r="E77" s="138"/>
      <c r="F77" s="138"/>
      <c r="G77" s="150"/>
      <c r="H77" s="138"/>
      <c r="I77" s="114"/>
      <c r="J77" s="123"/>
      <c r="K77" s="126"/>
      <c r="L77" s="141"/>
      <c r="M77" s="141"/>
      <c r="N77" s="123"/>
      <c r="O77" s="126"/>
      <c r="P77" s="129"/>
      <c r="Q77" s="39"/>
      <c r="R77" s="39"/>
      <c r="S77" s="39"/>
      <c r="T77" s="39"/>
      <c r="U77" s="40" t="str">
        <f t="shared" si="63"/>
        <v xml:space="preserve">  </v>
      </c>
      <c r="V77" s="16" t="str">
        <f t="shared" si="64"/>
        <v/>
      </c>
      <c r="W77" s="37"/>
      <c r="X77" s="37"/>
      <c r="Y77" s="17" t="str">
        <f t="shared" ref="Y77:Y79" si="66">IF(AND(W77="Preventivo",X77="Automático"),"50%",IF(AND(W77="Preventivo",X77="Manual"),"40%",IF(AND(W77="Detectivo",X77="Automático"),"40%",IF(AND(W77="Detectivo",X77="Manual"),"30%",IF(AND(W77="Correctivo",X77="Automático"),"35%",IF(AND(W77="Correctivo",X77="Manual"),"25%",""))))))</f>
        <v/>
      </c>
      <c r="Z77" s="37"/>
      <c r="AA77" s="37"/>
      <c r="AB77" s="37"/>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20"/>
      <c r="AK77" s="39"/>
      <c r="AL77" s="36"/>
      <c r="AM77" s="39"/>
      <c r="AN77" s="20"/>
      <c r="AO77" s="114"/>
      <c r="AP77" s="117"/>
      <c r="AQ77" s="117"/>
      <c r="AR77" s="118"/>
    </row>
    <row r="78" spans="1:44" s="15" customFormat="1" ht="150" hidden="1" customHeight="1" x14ac:dyDescent="0.25">
      <c r="A78" s="145"/>
      <c r="B78" s="173"/>
      <c r="C78" s="148"/>
      <c r="D78" s="139"/>
      <c r="E78" s="139"/>
      <c r="F78" s="139"/>
      <c r="G78" s="151"/>
      <c r="H78" s="139"/>
      <c r="I78" s="115"/>
      <c r="J78" s="124"/>
      <c r="K78" s="127"/>
      <c r="L78" s="142"/>
      <c r="M78" s="142"/>
      <c r="N78" s="124"/>
      <c r="O78" s="127"/>
      <c r="P78" s="130"/>
      <c r="Q78" s="39"/>
      <c r="R78" s="39"/>
      <c r="S78" s="39"/>
      <c r="T78" s="39"/>
      <c r="U78" s="40" t="str">
        <f t="shared" si="63"/>
        <v xml:space="preserve">  </v>
      </c>
      <c r="V78" s="16" t="str">
        <f t="shared" si="64"/>
        <v/>
      </c>
      <c r="W78" s="37"/>
      <c r="X78" s="37"/>
      <c r="Y78" s="17" t="str">
        <f t="shared" si="66"/>
        <v/>
      </c>
      <c r="Z78" s="37"/>
      <c r="AA78" s="37"/>
      <c r="AB78" s="37"/>
      <c r="AC78" s="18" t="str">
        <f t="shared" si="65"/>
        <v/>
      </c>
      <c r="AD78" s="133"/>
      <c r="AE78" s="17" t="str">
        <f t="shared" si="67"/>
        <v/>
      </c>
      <c r="AF78" s="133"/>
      <c r="AG78" s="19" t="str">
        <f>IFERROR(IF(AND(V75="Impacto",V76="Impacto",V77="Impacto",V78="Impacto"),(AG77-(+AG77*Y78)),IF(V78="Impacto",(O75-(+O75*Y78)),IF(V78="Probabilidad",AG77,""))),"")</f>
        <v/>
      </c>
      <c r="AH78" s="136"/>
      <c r="AI78" s="112"/>
      <c r="AJ78" s="20"/>
      <c r="AK78" s="39"/>
      <c r="AL78" s="36"/>
      <c r="AM78" s="39"/>
      <c r="AN78" s="20"/>
      <c r="AO78" s="115"/>
      <c r="AP78" s="119"/>
      <c r="AQ78" s="119"/>
      <c r="AR78" s="120"/>
    </row>
    <row r="79" spans="1:44" s="15" customFormat="1" ht="150" hidden="1" customHeight="1" x14ac:dyDescent="0.25">
      <c r="A79" s="145"/>
      <c r="B79" s="173"/>
      <c r="C79" s="148"/>
      <c r="D79" s="139"/>
      <c r="E79" s="139"/>
      <c r="F79" s="139"/>
      <c r="G79" s="151"/>
      <c r="H79" s="139"/>
      <c r="I79" s="115"/>
      <c r="J79" s="124"/>
      <c r="K79" s="127"/>
      <c r="L79" s="142"/>
      <c r="M79" s="142"/>
      <c r="N79" s="124"/>
      <c r="O79" s="127"/>
      <c r="P79" s="130"/>
      <c r="Q79" s="39"/>
      <c r="R79" s="39"/>
      <c r="S79" s="39"/>
      <c r="T79" s="39"/>
      <c r="U79" s="40" t="str">
        <f t="shared" si="63"/>
        <v xml:space="preserve">  </v>
      </c>
      <c r="V79" s="16" t="str">
        <f t="shared" si="64"/>
        <v/>
      </c>
      <c r="W79" s="37"/>
      <c r="X79" s="37"/>
      <c r="Y79" s="17" t="str">
        <f t="shared" si="66"/>
        <v/>
      </c>
      <c r="Z79" s="37"/>
      <c r="AA79" s="37"/>
      <c r="AB79" s="37"/>
      <c r="AC79" s="18" t="str">
        <f t="shared" si="65"/>
        <v/>
      </c>
      <c r="AD79" s="133"/>
      <c r="AE79" s="17" t="str">
        <f t="shared" si="67"/>
        <v/>
      </c>
      <c r="AF79" s="133"/>
      <c r="AG79" s="19" t="str">
        <f>IFERROR(IF(AND(V75="Impacto",V76="Impacto",V77="Impacto",V79="Impacto"),(AG77-(+AG77*Y79)),IF(V79="Impacto",(O75-(+O75*Y79)),IF(V79="Probabilidad",AG77,""))),"")</f>
        <v/>
      </c>
      <c r="AH79" s="136"/>
      <c r="AI79" s="112"/>
      <c r="AJ79" s="20"/>
      <c r="AK79" s="39"/>
      <c r="AL79" s="36"/>
      <c r="AM79" s="39"/>
      <c r="AN79" s="20"/>
      <c r="AO79" s="115"/>
      <c r="AP79" s="119"/>
      <c r="AQ79" s="119"/>
      <c r="AR79" s="120"/>
    </row>
    <row r="80" spans="1:44" s="15" customFormat="1" ht="150" hidden="1" customHeight="1" thickBot="1" x14ac:dyDescent="0.3">
      <c r="A80" s="146"/>
      <c r="B80" s="174"/>
      <c r="C80" s="149"/>
      <c r="D80" s="140"/>
      <c r="E80" s="140"/>
      <c r="F80" s="140"/>
      <c r="G80" s="152"/>
      <c r="H80" s="140"/>
      <c r="I80" s="116"/>
      <c r="J80" s="125"/>
      <c r="K80" s="128"/>
      <c r="L80" s="143"/>
      <c r="M80" s="143"/>
      <c r="N80" s="125"/>
      <c r="O80" s="128"/>
      <c r="P80" s="131"/>
      <c r="Q80" s="39"/>
      <c r="R80" s="44"/>
      <c r="S80" s="44"/>
      <c r="T80" s="44"/>
      <c r="U80" s="43" t="str">
        <f t="shared" si="63"/>
        <v xml:space="preserve">  </v>
      </c>
      <c r="V80" s="21" t="str">
        <f t="shared" si="64"/>
        <v/>
      </c>
      <c r="W80" s="45"/>
      <c r="X80" s="45"/>
      <c r="Y80" s="22" t="str">
        <f>IF(AND(W80="Preventivo",X80="Automático"),"50%",IF(AND(W80="Preventivo",X80="Manual"),"40%",IF(AND(W80="Detectivo",X80="Automático"),"40%",IF(AND(W80="Detectivo",X80="Manual"),"30%",IF(AND(W80="Correctivo",X80="Automático"),"35%",IF(AND(W80="Correctivo",X80="Manual"),"25%",""))))))</f>
        <v/>
      </c>
      <c r="Z80" s="45"/>
      <c r="AA80" s="45"/>
      <c r="AB80" s="45"/>
      <c r="AC80" s="18" t="str">
        <f t="shared" si="65"/>
        <v/>
      </c>
      <c r="AD80" s="134"/>
      <c r="AE80" s="22" t="str">
        <f>+AC80</f>
        <v/>
      </c>
      <c r="AF80" s="134"/>
      <c r="AG80" s="23" t="str">
        <f>IFERROR(IF(AND(V74="Impacto",V75="Impacto",V76="Impacto",V77="Impacto",V80="Impacto"),(AG77-(+AG77*Y80)),IF(V80="Impacto",(O74-(+O74*Y80)),IF(V80="Probabilidad",AG77,""))),"")</f>
        <v/>
      </c>
      <c r="AH80" s="137"/>
      <c r="AI80" s="113"/>
      <c r="AJ80" s="24"/>
      <c r="AK80" s="44"/>
      <c r="AL80" s="42"/>
      <c r="AM80" s="44"/>
      <c r="AN80" s="24"/>
      <c r="AO80" s="116"/>
      <c r="AP80" s="121"/>
      <c r="AQ80" s="121"/>
      <c r="AR80" s="122"/>
    </row>
    <row r="81" spans="1:44" ht="2.2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7opZhhF9ONkKAndkH+2JW2C6IInl+jiAV/I7GpbqUQci68+zbvfcP6lO/NNNmj6qUGPsHK5KgLw0uhM5Bjekag==" saltValue="Jr+TYKTWnTrMVYCgHw1jGA==" spinCount="100000" sheet="1" objects="1" scenarios="1"/>
  <mergeCells count="269">
    <mergeCell ref="A5:D5"/>
    <mergeCell ref="E5:AR5"/>
    <mergeCell ref="A6:D6"/>
    <mergeCell ref="E6:AR6"/>
    <mergeCell ref="A7:D7"/>
    <mergeCell ref="A1:B4"/>
    <mergeCell ref="C1:P1"/>
    <mergeCell ref="Q1:AM4"/>
    <mergeCell ref="AN1:AR1"/>
    <mergeCell ref="C2:P2"/>
    <mergeCell ref="AN2:AR2"/>
    <mergeCell ref="C3:P3"/>
    <mergeCell ref="AN3:AR3"/>
    <mergeCell ref="C4:P4"/>
    <mergeCell ref="AN4:AR4"/>
    <mergeCell ref="E7:AR7"/>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2899" priority="281" operator="equal">
      <formula>"Muy Alta"</formula>
    </cfRule>
    <cfRule type="cellIs" dxfId="2898" priority="282" operator="equal">
      <formula>"Alta"</formula>
    </cfRule>
    <cfRule type="cellIs" dxfId="2897" priority="283" operator="equal">
      <formula>"Media"</formula>
    </cfRule>
    <cfRule type="cellIs" dxfId="2896" priority="284" operator="equal">
      <formula>"Baja"</formula>
    </cfRule>
    <cfRule type="cellIs" dxfId="2895" priority="285" operator="equal">
      <formula>"Muy Baja"</formula>
    </cfRule>
  </conditionalFormatting>
  <conditionalFormatting sqref="J18">
    <cfRule type="cellIs" dxfId="2894" priority="252" operator="equal">
      <formula>"Muy Alta"</formula>
    </cfRule>
    <cfRule type="cellIs" dxfId="2893" priority="253" operator="equal">
      <formula>"Alta"</formula>
    </cfRule>
    <cfRule type="cellIs" dxfId="2892" priority="254" operator="equal">
      <formula>"Media"</formula>
    </cfRule>
    <cfRule type="cellIs" dxfId="2891" priority="255" operator="equal">
      <formula>"Baja"</formula>
    </cfRule>
    <cfRule type="cellIs" dxfId="2890" priority="256" operator="equal">
      <formula>"Muy Baja"</formula>
    </cfRule>
  </conditionalFormatting>
  <conditionalFormatting sqref="J25">
    <cfRule type="cellIs" dxfId="2889" priority="223" operator="equal">
      <formula>"Muy Alta"</formula>
    </cfRule>
    <cfRule type="cellIs" dxfId="2888" priority="224" operator="equal">
      <formula>"Alta"</formula>
    </cfRule>
    <cfRule type="cellIs" dxfId="2887" priority="225" operator="equal">
      <formula>"Media"</formula>
    </cfRule>
    <cfRule type="cellIs" dxfId="2886" priority="226" operator="equal">
      <formula>"Baja"</formula>
    </cfRule>
    <cfRule type="cellIs" dxfId="2885" priority="227" operator="equal">
      <formula>"Muy Baja"</formula>
    </cfRule>
  </conditionalFormatting>
  <conditionalFormatting sqref="J32">
    <cfRule type="cellIs" dxfId="2884" priority="194" operator="equal">
      <formula>"Muy Alta"</formula>
    </cfRule>
    <cfRule type="cellIs" dxfId="2883" priority="195" operator="equal">
      <formula>"Alta"</formula>
    </cfRule>
    <cfRule type="cellIs" dxfId="2882" priority="196" operator="equal">
      <formula>"Media"</formula>
    </cfRule>
    <cfRule type="cellIs" dxfId="2881" priority="197" operator="equal">
      <formula>"Baja"</formula>
    </cfRule>
    <cfRule type="cellIs" dxfId="2880" priority="198" operator="equal">
      <formula>"Muy Baja"</formula>
    </cfRule>
  </conditionalFormatting>
  <conditionalFormatting sqref="J39">
    <cfRule type="cellIs" dxfId="2879" priority="165" operator="equal">
      <formula>"Muy Alta"</formula>
    </cfRule>
    <cfRule type="cellIs" dxfId="2878" priority="166" operator="equal">
      <formula>"Alta"</formula>
    </cfRule>
    <cfRule type="cellIs" dxfId="2877" priority="167" operator="equal">
      <formula>"Media"</formula>
    </cfRule>
    <cfRule type="cellIs" dxfId="2876" priority="168" operator="equal">
      <formula>"Baja"</formula>
    </cfRule>
    <cfRule type="cellIs" dxfId="2875" priority="169" operator="equal">
      <formula>"Muy Baja"</formula>
    </cfRule>
  </conditionalFormatting>
  <conditionalFormatting sqref="J46">
    <cfRule type="cellIs" dxfId="2874" priority="136" operator="equal">
      <formula>"Muy Alta"</formula>
    </cfRule>
    <cfRule type="cellIs" dxfId="2873" priority="137" operator="equal">
      <formula>"Alta"</formula>
    </cfRule>
    <cfRule type="cellIs" dxfId="2872" priority="138" operator="equal">
      <formula>"Media"</formula>
    </cfRule>
    <cfRule type="cellIs" dxfId="2871" priority="139" operator="equal">
      <formula>"Baja"</formula>
    </cfRule>
    <cfRule type="cellIs" dxfId="2870" priority="140" operator="equal">
      <formula>"Muy Baja"</formula>
    </cfRule>
  </conditionalFormatting>
  <conditionalFormatting sqref="J53">
    <cfRule type="cellIs" dxfId="2869" priority="107" operator="equal">
      <formula>"Muy Alta"</formula>
    </cfRule>
    <cfRule type="cellIs" dxfId="2868" priority="108" operator="equal">
      <formula>"Alta"</formula>
    </cfRule>
    <cfRule type="cellIs" dxfId="2867" priority="109" operator="equal">
      <formula>"Media"</formula>
    </cfRule>
    <cfRule type="cellIs" dxfId="2866" priority="110" operator="equal">
      <formula>"Baja"</formula>
    </cfRule>
    <cfRule type="cellIs" dxfId="2865" priority="111" operator="equal">
      <formula>"Muy Baja"</formula>
    </cfRule>
  </conditionalFormatting>
  <conditionalFormatting sqref="J60">
    <cfRule type="cellIs" dxfId="2864" priority="78" operator="equal">
      <formula>"Muy Alta"</formula>
    </cfRule>
    <cfRule type="cellIs" dxfId="2863" priority="79" operator="equal">
      <formula>"Alta"</formula>
    </cfRule>
    <cfRule type="cellIs" dxfId="2862" priority="80" operator="equal">
      <formula>"Media"</formula>
    </cfRule>
    <cfRule type="cellIs" dxfId="2861" priority="81" operator="equal">
      <formula>"Baja"</formula>
    </cfRule>
    <cfRule type="cellIs" dxfId="2860" priority="82" operator="equal">
      <formula>"Muy Baja"</formula>
    </cfRule>
  </conditionalFormatting>
  <conditionalFormatting sqref="M11">
    <cfRule type="containsText" dxfId="2859" priority="262" operator="containsText" text="❌">
      <formula>NOT(ISERROR(SEARCH("❌",M11)))</formula>
    </cfRule>
  </conditionalFormatting>
  <conditionalFormatting sqref="M18">
    <cfRule type="containsText" dxfId="2858" priority="233" operator="containsText" text="❌">
      <formula>NOT(ISERROR(SEARCH("❌",M18)))</formula>
    </cfRule>
  </conditionalFormatting>
  <conditionalFormatting sqref="M25">
    <cfRule type="containsText" dxfId="2857" priority="204" operator="containsText" text="❌">
      <formula>NOT(ISERROR(SEARCH("❌",M25)))</formula>
    </cfRule>
  </conditionalFormatting>
  <conditionalFormatting sqref="M32">
    <cfRule type="containsText" dxfId="2856" priority="175" operator="containsText" text="❌">
      <formula>NOT(ISERROR(SEARCH("❌",M32)))</formula>
    </cfRule>
  </conditionalFormatting>
  <conditionalFormatting sqref="M39">
    <cfRule type="containsText" dxfId="2855" priority="146" operator="containsText" text="❌">
      <formula>NOT(ISERROR(SEARCH("❌",M39)))</formula>
    </cfRule>
  </conditionalFormatting>
  <conditionalFormatting sqref="M46">
    <cfRule type="containsText" dxfId="2854" priority="117" operator="containsText" text="❌">
      <formula>NOT(ISERROR(SEARCH("❌",M46)))</formula>
    </cfRule>
  </conditionalFormatting>
  <conditionalFormatting sqref="M53">
    <cfRule type="containsText" dxfId="2853" priority="88" operator="containsText" text="❌">
      <formula>NOT(ISERROR(SEARCH("❌",M53)))</formula>
    </cfRule>
  </conditionalFormatting>
  <conditionalFormatting sqref="M60">
    <cfRule type="containsText" dxfId="2852" priority="59" operator="containsText" text="❌">
      <formula>NOT(ISERROR(SEARCH("❌",M60)))</formula>
    </cfRule>
  </conditionalFormatting>
  <conditionalFormatting sqref="N11">
    <cfRule type="cellIs" dxfId="2851" priority="286" operator="equal">
      <formula>"Catastrófico"</formula>
    </cfRule>
    <cfRule type="cellIs" dxfId="2850" priority="287" operator="equal">
      <formula>"Mayor"</formula>
    </cfRule>
    <cfRule type="cellIs" dxfId="2849" priority="288" operator="equal">
      <formula>"Moderado"</formula>
    </cfRule>
    <cfRule type="cellIs" dxfId="2848" priority="289" operator="equal">
      <formula>"Menor"</formula>
    </cfRule>
    <cfRule type="cellIs" dxfId="2847" priority="290" operator="equal">
      <formula>"Leve"</formula>
    </cfRule>
  </conditionalFormatting>
  <conditionalFormatting sqref="N18">
    <cfRule type="cellIs" dxfId="2846" priority="257" operator="equal">
      <formula>"Catastrófico"</formula>
    </cfRule>
    <cfRule type="cellIs" dxfId="2845" priority="258" operator="equal">
      <formula>"Mayor"</formula>
    </cfRule>
    <cfRule type="cellIs" dxfId="2844" priority="259" operator="equal">
      <formula>"Moderado"</formula>
    </cfRule>
    <cfRule type="cellIs" dxfId="2843" priority="260" operator="equal">
      <formula>"Menor"</formula>
    </cfRule>
    <cfRule type="cellIs" dxfId="2842" priority="261" operator="equal">
      <formula>"Leve"</formula>
    </cfRule>
  </conditionalFormatting>
  <conditionalFormatting sqref="N25">
    <cfRule type="cellIs" dxfId="2841" priority="228" operator="equal">
      <formula>"Catastrófico"</formula>
    </cfRule>
    <cfRule type="cellIs" dxfId="2840" priority="229" operator="equal">
      <formula>"Mayor"</formula>
    </cfRule>
    <cfRule type="cellIs" dxfId="2839" priority="230" operator="equal">
      <formula>"Moderado"</formula>
    </cfRule>
    <cfRule type="cellIs" dxfId="2838" priority="231" operator="equal">
      <formula>"Menor"</formula>
    </cfRule>
    <cfRule type="cellIs" dxfId="2837" priority="232" operator="equal">
      <formula>"Leve"</formula>
    </cfRule>
  </conditionalFormatting>
  <conditionalFormatting sqref="N32">
    <cfRule type="cellIs" dxfId="2836" priority="199" operator="equal">
      <formula>"Catastrófico"</formula>
    </cfRule>
    <cfRule type="cellIs" dxfId="2835" priority="200" operator="equal">
      <formula>"Mayor"</formula>
    </cfRule>
    <cfRule type="cellIs" dxfId="2834" priority="201" operator="equal">
      <formula>"Moderado"</formula>
    </cfRule>
    <cfRule type="cellIs" dxfId="2833" priority="202" operator="equal">
      <formula>"Menor"</formula>
    </cfRule>
    <cfRule type="cellIs" dxfId="2832" priority="203" operator="equal">
      <formula>"Leve"</formula>
    </cfRule>
  </conditionalFormatting>
  <conditionalFormatting sqref="N39">
    <cfRule type="cellIs" dxfId="2831" priority="170" operator="equal">
      <formula>"Catastrófico"</formula>
    </cfRule>
    <cfRule type="cellIs" dxfId="2830" priority="171" operator="equal">
      <formula>"Mayor"</formula>
    </cfRule>
    <cfRule type="cellIs" dxfId="2829" priority="172" operator="equal">
      <formula>"Moderado"</formula>
    </cfRule>
    <cfRule type="cellIs" dxfId="2828" priority="173" operator="equal">
      <formula>"Menor"</formula>
    </cfRule>
    <cfRule type="cellIs" dxfId="2827" priority="174" operator="equal">
      <formula>"Leve"</formula>
    </cfRule>
  </conditionalFormatting>
  <conditionalFormatting sqref="N46">
    <cfRule type="cellIs" dxfId="2826" priority="141" operator="equal">
      <formula>"Catastrófico"</formula>
    </cfRule>
    <cfRule type="cellIs" dxfId="2825" priority="142" operator="equal">
      <formula>"Mayor"</formula>
    </cfRule>
    <cfRule type="cellIs" dxfId="2824" priority="143" operator="equal">
      <formula>"Moderado"</formula>
    </cfRule>
    <cfRule type="cellIs" dxfId="2823" priority="144" operator="equal">
      <formula>"Menor"</formula>
    </cfRule>
    <cfRule type="cellIs" dxfId="2822" priority="145" operator="equal">
      <formula>"Leve"</formula>
    </cfRule>
  </conditionalFormatting>
  <conditionalFormatting sqref="N53">
    <cfRule type="cellIs" dxfId="2821" priority="112" operator="equal">
      <formula>"Catastrófico"</formula>
    </cfRule>
    <cfRule type="cellIs" dxfId="2820" priority="113" operator="equal">
      <formula>"Mayor"</formula>
    </cfRule>
    <cfRule type="cellIs" dxfId="2819" priority="114" operator="equal">
      <formula>"Moderado"</formula>
    </cfRule>
    <cfRule type="cellIs" dxfId="2818" priority="115" operator="equal">
      <formula>"Menor"</formula>
    </cfRule>
    <cfRule type="cellIs" dxfId="2817" priority="116" operator="equal">
      <formula>"Leve"</formula>
    </cfRule>
  </conditionalFormatting>
  <conditionalFormatting sqref="N60">
    <cfRule type="cellIs" dxfId="2816" priority="83" operator="equal">
      <formula>"Catastrófico"</formula>
    </cfRule>
    <cfRule type="cellIs" dxfId="2815" priority="84" operator="equal">
      <formula>"Mayor"</formula>
    </cfRule>
    <cfRule type="cellIs" dxfId="2814" priority="85" operator="equal">
      <formula>"Moderado"</formula>
    </cfRule>
    <cfRule type="cellIs" dxfId="2813" priority="86" operator="equal">
      <formula>"Menor"</formula>
    </cfRule>
    <cfRule type="cellIs" dxfId="2812" priority="87" operator="equal">
      <formula>"Leve"</formula>
    </cfRule>
  </conditionalFormatting>
  <conditionalFormatting sqref="P11">
    <cfRule type="cellIs" dxfId="2811" priority="277" operator="equal">
      <formula>"Extremo"</formula>
    </cfRule>
    <cfRule type="cellIs" dxfId="2810" priority="278" operator="equal">
      <formula>"Alto"</formula>
    </cfRule>
    <cfRule type="cellIs" dxfId="2809" priority="279" operator="equal">
      <formula>"Moderado"</formula>
    </cfRule>
    <cfRule type="cellIs" dxfId="2808" priority="280" operator="equal">
      <formula>"Bajo"</formula>
    </cfRule>
  </conditionalFormatting>
  <conditionalFormatting sqref="P18">
    <cfRule type="cellIs" dxfId="2807" priority="248" operator="equal">
      <formula>"Extremo"</formula>
    </cfRule>
    <cfRule type="cellIs" dxfId="2806" priority="249" operator="equal">
      <formula>"Alto"</formula>
    </cfRule>
    <cfRule type="cellIs" dxfId="2805" priority="250" operator="equal">
      <formula>"Moderado"</formula>
    </cfRule>
    <cfRule type="cellIs" dxfId="2804" priority="251" operator="equal">
      <formula>"Bajo"</formula>
    </cfRule>
  </conditionalFormatting>
  <conditionalFormatting sqref="P25">
    <cfRule type="cellIs" dxfId="2803" priority="219" operator="equal">
      <formula>"Extremo"</formula>
    </cfRule>
    <cfRule type="cellIs" dxfId="2802" priority="220" operator="equal">
      <formula>"Alto"</formula>
    </cfRule>
    <cfRule type="cellIs" dxfId="2801" priority="221" operator="equal">
      <formula>"Moderado"</formula>
    </cfRule>
    <cfRule type="cellIs" dxfId="2800" priority="222" operator="equal">
      <formula>"Bajo"</formula>
    </cfRule>
  </conditionalFormatting>
  <conditionalFormatting sqref="P32">
    <cfRule type="cellIs" dxfId="2799" priority="190" operator="equal">
      <formula>"Extremo"</formula>
    </cfRule>
    <cfRule type="cellIs" dxfId="2798" priority="191" operator="equal">
      <formula>"Alto"</formula>
    </cfRule>
    <cfRule type="cellIs" dxfId="2797" priority="192" operator="equal">
      <formula>"Moderado"</formula>
    </cfRule>
    <cfRule type="cellIs" dxfId="2796" priority="193" operator="equal">
      <formula>"Bajo"</formula>
    </cfRule>
  </conditionalFormatting>
  <conditionalFormatting sqref="P39">
    <cfRule type="cellIs" dxfId="2795" priority="161" operator="equal">
      <formula>"Extremo"</formula>
    </cfRule>
    <cfRule type="cellIs" dxfId="2794" priority="162" operator="equal">
      <formula>"Alto"</formula>
    </cfRule>
    <cfRule type="cellIs" dxfId="2793" priority="163" operator="equal">
      <formula>"Moderado"</formula>
    </cfRule>
    <cfRule type="cellIs" dxfId="2792" priority="164" operator="equal">
      <formula>"Bajo"</formula>
    </cfRule>
  </conditionalFormatting>
  <conditionalFormatting sqref="P46">
    <cfRule type="cellIs" dxfId="2791" priority="132" operator="equal">
      <formula>"Extremo"</formula>
    </cfRule>
    <cfRule type="cellIs" dxfId="2790" priority="133" operator="equal">
      <formula>"Alto"</formula>
    </cfRule>
    <cfRule type="cellIs" dxfId="2789" priority="134" operator="equal">
      <formula>"Moderado"</formula>
    </cfRule>
    <cfRule type="cellIs" dxfId="2788" priority="135" operator="equal">
      <formula>"Bajo"</formula>
    </cfRule>
  </conditionalFormatting>
  <conditionalFormatting sqref="P53">
    <cfRule type="cellIs" dxfId="2787" priority="103" operator="equal">
      <formula>"Extremo"</formula>
    </cfRule>
    <cfRule type="cellIs" dxfId="2786" priority="104" operator="equal">
      <formula>"Alto"</formula>
    </cfRule>
    <cfRule type="cellIs" dxfId="2785" priority="105" operator="equal">
      <formula>"Moderado"</formula>
    </cfRule>
    <cfRule type="cellIs" dxfId="2784" priority="106" operator="equal">
      <formula>"Bajo"</formula>
    </cfRule>
  </conditionalFormatting>
  <conditionalFormatting sqref="P60">
    <cfRule type="cellIs" dxfId="2783" priority="74" operator="equal">
      <formula>"Extremo"</formula>
    </cfRule>
    <cfRule type="cellIs" dxfId="2782" priority="75" operator="equal">
      <formula>"Alto"</formula>
    </cfRule>
    <cfRule type="cellIs" dxfId="2781" priority="76" operator="equal">
      <formula>"Moderado"</formula>
    </cfRule>
    <cfRule type="cellIs" dxfId="2780" priority="77" operator="equal">
      <formula>"Bajo"</formula>
    </cfRule>
  </conditionalFormatting>
  <conditionalFormatting sqref="AD11">
    <cfRule type="cellIs" dxfId="2779" priority="272" operator="equal">
      <formula>"Muy Alta"</formula>
    </cfRule>
    <cfRule type="cellIs" dxfId="2778" priority="273" operator="equal">
      <formula>"Alta"</formula>
    </cfRule>
    <cfRule type="cellIs" dxfId="2777" priority="274" operator="equal">
      <formula>"Media"</formula>
    </cfRule>
    <cfRule type="cellIs" dxfId="2776" priority="275" operator="equal">
      <formula>"Baja"</formula>
    </cfRule>
    <cfRule type="cellIs" dxfId="2775" priority="276" operator="equal">
      <formula>"Muy Baja"</formula>
    </cfRule>
  </conditionalFormatting>
  <conditionalFormatting sqref="AD18">
    <cfRule type="cellIs" dxfId="2774" priority="243" operator="equal">
      <formula>"Muy Alta"</formula>
    </cfRule>
    <cfRule type="cellIs" dxfId="2773" priority="244" operator="equal">
      <formula>"Alta"</formula>
    </cfRule>
    <cfRule type="cellIs" dxfId="2772" priority="245" operator="equal">
      <formula>"Media"</formula>
    </cfRule>
    <cfRule type="cellIs" dxfId="2771" priority="246" operator="equal">
      <formula>"Baja"</formula>
    </cfRule>
    <cfRule type="cellIs" dxfId="2770" priority="247" operator="equal">
      <formula>"Muy Baja"</formula>
    </cfRule>
  </conditionalFormatting>
  <conditionalFormatting sqref="AD25">
    <cfRule type="cellIs" dxfId="2769" priority="214" operator="equal">
      <formula>"Muy Alta"</formula>
    </cfRule>
    <cfRule type="cellIs" dxfId="2768" priority="215" operator="equal">
      <formula>"Alta"</formula>
    </cfRule>
    <cfRule type="cellIs" dxfId="2767" priority="216" operator="equal">
      <formula>"Media"</formula>
    </cfRule>
    <cfRule type="cellIs" dxfId="2766" priority="217" operator="equal">
      <formula>"Baja"</formula>
    </cfRule>
    <cfRule type="cellIs" dxfId="2765" priority="218" operator="equal">
      <formula>"Muy Baja"</formula>
    </cfRule>
  </conditionalFormatting>
  <conditionalFormatting sqref="AD32">
    <cfRule type="cellIs" dxfId="2764" priority="185" operator="equal">
      <formula>"Muy Alta"</formula>
    </cfRule>
    <cfRule type="cellIs" dxfId="2763" priority="186" operator="equal">
      <formula>"Alta"</formula>
    </cfRule>
    <cfRule type="cellIs" dxfId="2762" priority="187" operator="equal">
      <formula>"Media"</formula>
    </cfRule>
    <cfRule type="cellIs" dxfId="2761" priority="188" operator="equal">
      <formula>"Baja"</formula>
    </cfRule>
    <cfRule type="cellIs" dxfId="2760" priority="189" operator="equal">
      <formula>"Muy Baja"</formula>
    </cfRule>
  </conditionalFormatting>
  <conditionalFormatting sqref="AD39">
    <cfRule type="cellIs" dxfId="2759" priority="156" operator="equal">
      <formula>"Muy Alta"</formula>
    </cfRule>
    <cfRule type="cellIs" dxfId="2758" priority="157" operator="equal">
      <formula>"Alta"</formula>
    </cfRule>
    <cfRule type="cellIs" dxfId="2757" priority="158" operator="equal">
      <formula>"Media"</formula>
    </cfRule>
    <cfRule type="cellIs" dxfId="2756" priority="159" operator="equal">
      <formula>"Baja"</formula>
    </cfRule>
    <cfRule type="cellIs" dxfId="2755" priority="160" operator="equal">
      <formula>"Muy Baja"</formula>
    </cfRule>
  </conditionalFormatting>
  <conditionalFormatting sqref="AD46">
    <cfRule type="cellIs" dxfId="2754" priority="127" operator="equal">
      <formula>"Muy Alta"</formula>
    </cfRule>
    <cfRule type="cellIs" dxfId="2753" priority="128" operator="equal">
      <formula>"Alta"</formula>
    </cfRule>
    <cfRule type="cellIs" dxfId="2752" priority="129" operator="equal">
      <formula>"Media"</formula>
    </cfRule>
    <cfRule type="cellIs" dxfId="2751" priority="130" operator="equal">
      <formula>"Baja"</formula>
    </cfRule>
    <cfRule type="cellIs" dxfId="2750" priority="131" operator="equal">
      <formula>"Muy Baja"</formula>
    </cfRule>
  </conditionalFormatting>
  <conditionalFormatting sqref="AD53">
    <cfRule type="cellIs" dxfId="2749" priority="98" operator="equal">
      <formula>"Muy Alta"</formula>
    </cfRule>
    <cfRule type="cellIs" dxfId="2748" priority="99" operator="equal">
      <formula>"Alta"</formula>
    </cfRule>
    <cfRule type="cellIs" dxfId="2747" priority="100" operator="equal">
      <formula>"Media"</formula>
    </cfRule>
    <cfRule type="cellIs" dxfId="2746" priority="101" operator="equal">
      <formula>"Baja"</formula>
    </cfRule>
    <cfRule type="cellIs" dxfId="2745" priority="102" operator="equal">
      <formula>"Muy Baja"</formula>
    </cfRule>
  </conditionalFormatting>
  <conditionalFormatting sqref="AD60">
    <cfRule type="cellIs" dxfId="2744" priority="69" operator="equal">
      <formula>"Muy Alta"</formula>
    </cfRule>
    <cfRule type="cellIs" dxfId="2743" priority="70" operator="equal">
      <formula>"Alta"</formula>
    </cfRule>
    <cfRule type="cellIs" dxfId="2742" priority="71" operator="equal">
      <formula>"Media"</formula>
    </cfRule>
    <cfRule type="cellIs" dxfId="2741" priority="72" operator="equal">
      <formula>"Baja"</formula>
    </cfRule>
    <cfRule type="cellIs" dxfId="2740" priority="73" operator="equal">
      <formula>"Muy Baja"</formula>
    </cfRule>
  </conditionalFormatting>
  <conditionalFormatting sqref="AF11">
    <cfRule type="cellIs" dxfId="2739" priority="267" operator="equal">
      <formula>"Catastrófico"</formula>
    </cfRule>
    <cfRule type="cellIs" dxfId="2738" priority="268" operator="equal">
      <formula>"Mayor"</formula>
    </cfRule>
    <cfRule type="cellIs" dxfId="2737" priority="269" operator="equal">
      <formula>"Moderado"</formula>
    </cfRule>
    <cfRule type="cellIs" dxfId="2736" priority="270" operator="equal">
      <formula>"Menor"</formula>
    </cfRule>
    <cfRule type="cellIs" dxfId="2735" priority="271" operator="equal">
      <formula>"Leve"</formula>
    </cfRule>
  </conditionalFormatting>
  <conditionalFormatting sqref="AF18">
    <cfRule type="cellIs" dxfId="2734" priority="238" operator="equal">
      <formula>"Catastrófico"</formula>
    </cfRule>
    <cfRule type="cellIs" dxfId="2733" priority="239" operator="equal">
      <formula>"Mayor"</formula>
    </cfRule>
    <cfRule type="cellIs" dxfId="2732" priority="240" operator="equal">
      <formula>"Moderado"</formula>
    </cfRule>
    <cfRule type="cellIs" dxfId="2731" priority="241" operator="equal">
      <formula>"Menor"</formula>
    </cfRule>
    <cfRule type="cellIs" dxfId="2730" priority="242" operator="equal">
      <formula>"Leve"</formula>
    </cfRule>
  </conditionalFormatting>
  <conditionalFormatting sqref="AF25">
    <cfRule type="cellIs" dxfId="2729" priority="209" operator="equal">
      <formula>"Catastrófico"</formula>
    </cfRule>
    <cfRule type="cellIs" dxfId="2728" priority="210" operator="equal">
      <formula>"Mayor"</formula>
    </cfRule>
    <cfRule type="cellIs" dxfId="2727" priority="211" operator="equal">
      <formula>"Moderado"</formula>
    </cfRule>
    <cfRule type="cellIs" dxfId="2726" priority="212" operator="equal">
      <formula>"Menor"</formula>
    </cfRule>
    <cfRule type="cellIs" dxfId="2725" priority="213" operator="equal">
      <formula>"Leve"</formula>
    </cfRule>
  </conditionalFormatting>
  <conditionalFormatting sqref="AF32">
    <cfRule type="cellIs" dxfId="2724" priority="180" operator="equal">
      <formula>"Catastrófico"</formula>
    </cfRule>
    <cfRule type="cellIs" dxfId="2723" priority="181" operator="equal">
      <formula>"Mayor"</formula>
    </cfRule>
    <cfRule type="cellIs" dxfId="2722" priority="182" operator="equal">
      <formula>"Moderado"</formula>
    </cfRule>
    <cfRule type="cellIs" dxfId="2721" priority="183" operator="equal">
      <formula>"Menor"</formula>
    </cfRule>
    <cfRule type="cellIs" dxfId="2720" priority="184" operator="equal">
      <formula>"Leve"</formula>
    </cfRule>
  </conditionalFormatting>
  <conditionalFormatting sqref="AF39">
    <cfRule type="cellIs" dxfId="2719" priority="151" operator="equal">
      <formula>"Catastrófico"</formula>
    </cfRule>
    <cfRule type="cellIs" dxfId="2718" priority="152" operator="equal">
      <formula>"Mayor"</formula>
    </cfRule>
    <cfRule type="cellIs" dxfId="2717" priority="153" operator="equal">
      <formula>"Moderado"</formula>
    </cfRule>
    <cfRule type="cellIs" dxfId="2716" priority="154" operator="equal">
      <formula>"Menor"</formula>
    </cfRule>
    <cfRule type="cellIs" dxfId="2715" priority="155" operator="equal">
      <formula>"Leve"</formula>
    </cfRule>
  </conditionalFormatting>
  <conditionalFormatting sqref="AF46">
    <cfRule type="cellIs" dxfId="2714" priority="122" operator="equal">
      <formula>"Catastrófico"</formula>
    </cfRule>
    <cfRule type="cellIs" dxfId="2713" priority="123" operator="equal">
      <formula>"Mayor"</formula>
    </cfRule>
    <cfRule type="cellIs" dxfId="2712" priority="124" operator="equal">
      <formula>"Moderado"</formula>
    </cfRule>
    <cfRule type="cellIs" dxfId="2711" priority="125" operator="equal">
      <formula>"Menor"</formula>
    </cfRule>
    <cfRule type="cellIs" dxfId="2710" priority="126" operator="equal">
      <formula>"Leve"</formula>
    </cfRule>
  </conditionalFormatting>
  <conditionalFormatting sqref="AF53">
    <cfRule type="cellIs" dxfId="2709" priority="93" operator="equal">
      <formula>"Catastrófico"</formula>
    </cfRule>
    <cfRule type="cellIs" dxfId="2708" priority="94" operator="equal">
      <formula>"Mayor"</formula>
    </cfRule>
    <cfRule type="cellIs" dxfId="2707" priority="95" operator="equal">
      <formula>"Moderado"</formula>
    </cfRule>
    <cfRule type="cellIs" dxfId="2706" priority="96" operator="equal">
      <formula>"Menor"</formula>
    </cfRule>
    <cfRule type="cellIs" dxfId="2705" priority="97" operator="equal">
      <formula>"Leve"</formula>
    </cfRule>
  </conditionalFormatting>
  <conditionalFormatting sqref="AF60">
    <cfRule type="cellIs" dxfId="2704" priority="64" operator="equal">
      <formula>"Catastrófico"</formula>
    </cfRule>
    <cfRule type="cellIs" dxfId="2703" priority="65" operator="equal">
      <formula>"Mayor"</formula>
    </cfRule>
    <cfRule type="cellIs" dxfId="2702" priority="66" operator="equal">
      <formula>"Moderado"</formula>
    </cfRule>
    <cfRule type="cellIs" dxfId="2701" priority="67" operator="equal">
      <formula>"Menor"</formula>
    </cfRule>
    <cfRule type="cellIs" dxfId="2700" priority="68" operator="equal">
      <formula>"Leve"</formula>
    </cfRule>
  </conditionalFormatting>
  <conditionalFormatting sqref="AH11">
    <cfRule type="cellIs" dxfId="2699" priority="263" operator="equal">
      <formula>"Extremo"</formula>
    </cfRule>
    <cfRule type="cellIs" dxfId="2698" priority="264" operator="equal">
      <formula>"Alto"</formula>
    </cfRule>
    <cfRule type="cellIs" dxfId="2697" priority="265" operator="equal">
      <formula>"Moderado"</formula>
    </cfRule>
    <cfRule type="cellIs" dxfId="2696" priority="266" operator="equal">
      <formula>"Bajo"</formula>
    </cfRule>
  </conditionalFormatting>
  <conditionalFormatting sqref="AH18">
    <cfRule type="cellIs" dxfId="2695" priority="234" operator="equal">
      <formula>"Extremo"</formula>
    </cfRule>
    <cfRule type="cellIs" dxfId="2694" priority="235" operator="equal">
      <formula>"Alto"</formula>
    </cfRule>
    <cfRule type="cellIs" dxfId="2693" priority="236" operator="equal">
      <formula>"Moderado"</formula>
    </cfRule>
    <cfRule type="cellIs" dxfId="2692" priority="237" operator="equal">
      <formula>"Bajo"</formula>
    </cfRule>
  </conditionalFormatting>
  <conditionalFormatting sqref="AH25">
    <cfRule type="cellIs" dxfId="2691" priority="205" operator="equal">
      <formula>"Extremo"</formula>
    </cfRule>
    <cfRule type="cellIs" dxfId="2690" priority="206" operator="equal">
      <formula>"Alto"</formula>
    </cfRule>
    <cfRule type="cellIs" dxfId="2689" priority="207" operator="equal">
      <formula>"Moderado"</formula>
    </cfRule>
    <cfRule type="cellIs" dxfId="2688" priority="208" operator="equal">
      <formula>"Bajo"</formula>
    </cfRule>
  </conditionalFormatting>
  <conditionalFormatting sqref="AH32">
    <cfRule type="cellIs" dxfId="2687" priority="176" operator="equal">
      <formula>"Extremo"</formula>
    </cfRule>
    <cfRule type="cellIs" dxfId="2686" priority="177" operator="equal">
      <formula>"Alto"</formula>
    </cfRule>
    <cfRule type="cellIs" dxfId="2685" priority="178" operator="equal">
      <formula>"Moderado"</formula>
    </cfRule>
    <cfRule type="cellIs" dxfId="2684" priority="179" operator="equal">
      <formula>"Bajo"</formula>
    </cfRule>
  </conditionalFormatting>
  <conditionalFormatting sqref="AH39">
    <cfRule type="cellIs" dxfId="2683" priority="147" operator="equal">
      <formula>"Extremo"</formula>
    </cfRule>
    <cfRule type="cellIs" dxfId="2682" priority="148" operator="equal">
      <formula>"Alto"</formula>
    </cfRule>
    <cfRule type="cellIs" dxfId="2681" priority="149" operator="equal">
      <formula>"Moderado"</formula>
    </cfRule>
    <cfRule type="cellIs" dxfId="2680" priority="150" operator="equal">
      <formula>"Bajo"</formula>
    </cfRule>
  </conditionalFormatting>
  <conditionalFormatting sqref="AH46">
    <cfRule type="cellIs" dxfId="2679" priority="118" operator="equal">
      <formula>"Extremo"</formula>
    </cfRule>
    <cfRule type="cellIs" dxfId="2678" priority="119" operator="equal">
      <formula>"Alto"</formula>
    </cfRule>
    <cfRule type="cellIs" dxfId="2677" priority="120" operator="equal">
      <formula>"Moderado"</formula>
    </cfRule>
    <cfRule type="cellIs" dxfId="2676" priority="121" operator="equal">
      <formula>"Bajo"</formula>
    </cfRule>
  </conditionalFormatting>
  <conditionalFormatting sqref="AH53">
    <cfRule type="cellIs" dxfId="2675" priority="89" operator="equal">
      <formula>"Extremo"</formula>
    </cfRule>
    <cfRule type="cellIs" dxfId="2674" priority="90" operator="equal">
      <formula>"Alto"</formula>
    </cfRule>
    <cfRule type="cellIs" dxfId="2673" priority="91" operator="equal">
      <formula>"Moderado"</formula>
    </cfRule>
    <cfRule type="cellIs" dxfId="2672" priority="92" operator="equal">
      <formula>"Bajo"</formula>
    </cfRule>
  </conditionalFormatting>
  <conditionalFormatting sqref="AH60">
    <cfRule type="cellIs" dxfId="2671" priority="60" operator="equal">
      <formula>"Extremo"</formula>
    </cfRule>
    <cfRule type="cellIs" dxfId="2670" priority="61" operator="equal">
      <formula>"Alto"</formula>
    </cfRule>
    <cfRule type="cellIs" dxfId="2669" priority="62" operator="equal">
      <formula>"Moderado"</formula>
    </cfRule>
    <cfRule type="cellIs" dxfId="2668" priority="63" operator="equal">
      <formula>"Bajo"</formula>
    </cfRule>
  </conditionalFormatting>
  <conditionalFormatting sqref="J67">
    <cfRule type="cellIs" dxfId="2667" priority="49" operator="equal">
      <formula>"Muy Alta"</formula>
    </cfRule>
    <cfRule type="cellIs" dxfId="2666" priority="50" operator="equal">
      <formula>"Alta"</formula>
    </cfRule>
    <cfRule type="cellIs" dxfId="2665" priority="51" operator="equal">
      <formula>"Media"</formula>
    </cfRule>
    <cfRule type="cellIs" dxfId="2664" priority="52" operator="equal">
      <formula>"Baja"</formula>
    </cfRule>
    <cfRule type="cellIs" dxfId="2663" priority="53" operator="equal">
      <formula>"Muy Baja"</formula>
    </cfRule>
  </conditionalFormatting>
  <conditionalFormatting sqref="M67">
    <cfRule type="containsText" dxfId="2662" priority="30" operator="containsText" text="❌">
      <formula>NOT(ISERROR(SEARCH("❌",M67)))</formula>
    </cfRule>
  </conditionalFormatting>
  <conditionalFormatting sqref="N67">
    <cfRule type="cellIs" dxfId="2661" priority="54" operator="equal">
      <formula>"Catastrófico"</formula>
    </cfRule>
    <cfRule type="cellIs" dxfId="2660" priority="55" operator="equal">
      <formula>"Mayor"</formula>
    </cfRule>
    <cfRule type="cellIs" dxfId="2659" priority="56" operator="equal">
      <formula>"Moderado"</formula>
    </cfRule>
    <cfRule type="cellIs" dxfId="2658" priority="57" operator="equal">
      <formula>"Menor"</formula>
    </cfRule>
    <cfRule type="cellIs" dxfId="2657" priority="58" operator="equal">
      <formula>"Leve"</formula>
    </cfRule>
  </conditionalFormatting>
  <conditionalFormatting sqref="P67">
    <cfRule type="cellIs" dxfId="2656" priority="45" operator="equal">
      <formula>"Extremo"</formula>
    </cfRule>
    <cfRule type="cellIs" dxfId="2655" priority="46" operator="equal">
      <formula>"Alto"</formula>
    </cfRule>
    <cfRule type="cellIs" dxfId="2654" priority="47" operator="equal">
      <formula>"Moderado"</formula>
    </cfRule>
    <cfRule type="cellIs" dxfId="2653" priority="48" operator="equal">
      <formula>"Bajo"</formula>
    </cfRule>
  </conditionalFormatting>
  <conditionalFormatting sqref="AD67">
    <cfRule type="cellIs" dxfId="2652" priority="40" operator="equal">
      <formula>"Muy Alta"</formula>
    </cfRule>
    <cfRule type="cellIs" dxfId="2651" priority="41" operator="equal">
      <formula>"Alta"</formula>
    </cfRule>
    <cfRule type="cellIs" dxfId="2650" priority="42" operator="equal">
      <formula>"Media"</formula>
    </cfRule>
    <cfRule type="cellIs" dxfId="2649" priority="43" operator="equal">
      <formula>"Baja"</formula>
    </cfRule>
    <cfRule type="cellIs" dxfId="2648" priority="44" operator="equal">
      <formula>"Muy Baja"</formula>
    </cfRule>
  </conditionalFormatting>
  <conditionalFormatting sqref="AF67">
    <cfRule type="cellIs" dxfId="2647" priority="35" operator="equal">
      <formula>"Catastrófico"</formula>
    </cfRule>
    <cfRule type="cellIs" dxfId="2646" priority="36" operator="equal">
      <formula>"Mayor"</formula>
    </cfRule>
    <cfRule type="cellIs" dxfId="2645" priority="37" operator="equal">
      <formula>"Moderado"</formula>
    </cfRule>
    <cfRule type="cellIs" dxfId="2644" priority="38" operator="equal">
      <formula>"Menor"</formula>
    </cfRule>
    <cfRule type="cellIs" dxfId="2643" priority="39" operator="equal">
      <formula>"Leve"</formula>
    </cfRule>
  </conditionalFormatting>
  <conditionalFormatting sqref="AH67">
    <cfRule type="cellIs" dxfId="2642" priority="31" operator="equal">
      <formula>"Extremo"</formula>
    </cfRule>
    <cfRule type="cellIs" dxfId="2641" priority="32" operator="equal">
      <formula>"Alto"</formula>
    </cfRule>
    <cfRule type="cellIs" dxfId="2640" priority="33" operator="equal">
      <formula>"Moderado"</formula>
    </cfRule>
    <cfRule type="cellIs" dxfId="2639" priority="34" operator="equal">
      <formula>"Bajo"</formula>
    </cfRule>
  </conditionalFormatting>
  <conditionalFormatting sqref="J74">
    <cfRule type="cellIs" dxfId="2638" priority="20" operator="equal">
      <formula>"Muy Alta"</formula>
    </cfRule>
    <cfRule type="cellIs" dxfId="2637" priority="21" operator="equal">
      <formula>"Alta"</formula>
    </cfRule>
    <cfRule type="cellIs" dxfId="2636" priority="22" operator="equal">
      <formula>"Media"</formula>
    </cfRule>
    <cfRule type="cellIs" dxfId="2635" priority="23" operator="equal">
      <formula>"Baja"</formula>
    </cfRule>
    <cfRule type="cellIs" dxfId="2634" priority="24" operator="equal">
      <formula>"Muy Baja"</formula>
    </cfRule>
  </conditionalFormatting>
  <conditionalFormatting sqref="M74">
    <cfRule type="containsText" dxfId="2633" priority="1" operator="containsText" text="❌">
      <formula>NOT(ISERROR(SEARCH("❌",M74)))</formula>
    </cfRule>
  </conditionalFormatting>
  <conditionalFormatting sqref="N74">
    <cfRule type="cellIs" dxfId="2632" priority="25" operator="equal">
      <formula>"Catastrófico"</formula>
    </cfRule>
    <cfRule type="cellIs" dxfId="2631" priority="26" operator="equal">
      <formula>"Mayor"</formula>
    </cfRule>
    <cfRule type="cellIs" dxfId="2630" priority="27" operator="equal">
      <formula>"Moderado"</formula>
    </cfRule>
    <cfRule type="cellIs" dxfId="2629" priority="28" operator="equal">
      <formula>"Menor"</formula>
    </cfRule>
    <cfRule type="cellIs" dxfId="2628" priority="29" operator="equal">
      <formula>"Leve"</formula>
    </cfRule>
  </conditionalFormatting>
  <conditionalFormatting sqref="P74">
    <cfRule type="cellIs" dxfId="2627" priority="16" operator="equal">
      <formula>"Extremo"</formula>
    </cfRule>
    <cfRule type="cellIs" dxfId="2626" priority="17" operator="equal">
      <formula>"Alto"</formula>
    </cfRule>
    <cfRule type="cellIs" dxfId="2625" priority="18" operator="equal">
      <formula>"Moderado"</formula>
    </cfRule>
    <cfRule type="cellIs" dxfId="2624" priority="19" operator="equal">
      <formula>"Bajo"</formula>
    </cfRule>
  </conditionalFormatting>
  <conditionalFormatting sqref="AD74">
    <cfRule type="cellIs" dxfId="2623" priority="11" operator="equal">
      <formula>"Muy Alta"</formula>
    </cfRule>
    <cfRule type="cellIs" dxfId="2622" priority="12" operator="equal">
      <formula>"Alta"</formula>
    </cfRule>
    <cfRule type="cellIs" dxfId="2621" priority="13" operator="equal">
      <formula>"Media"</formula>
    </cfRule>
    <cfRule type="cellIs" dxfId="2620" priority="14" operator="equal">
      <formula>"Baja"</formula>
    </cfRule>
    <cfRule type="cellIs" dxfId="2619" priority="15" operator="equal">
      <formula>"Muy Baja"</formula>
    </cfRule>
  </conditionalFormatting>
  <conditionalFormatting sqref="AF74">
    <cfRule type="cellIs" dxfId="2618" priority="6" operator="equal">
      <formula>"Catastrófico"</formula>
    </cfRule>
    <cfRule type="cellIs" dxfId="2617" priority="7" operator="equal">
      <formula>"Mayor"</formula>
    </cfRule>
    <cfRule type="cellIs" dxfId="2616" priority="8" operator="equal">
      <formula>"Moderado"</formula>
    </cfRule>
    <cfRule type="cellIs" dxfId="2615" priority="9" operator="equal">
      <formula>"Menor"</formula>
    </cfRule>
    <cfRule type="cellIs" dxfId="2614" priority="10" operator="equal">
      <formula>"Leve"</formula>
    </cfRule>
  </conditionalFormatting>
  <conditionalFormatting sqref="AH74">
    <cfRule type="cellIs" dxfId="2613" priority="2" operator="equal">
      <formula>"Extremo"</formula>
    </cfRule>
    <cfRule type="cellIs" dxfId="2612" priority="3" operator="equal">
      <formula>"Alto"</formula>
    </cfRule>
    <cfRule type="cellIs" dxfId="2611" priority="4" operator="equal">
      <formula>"Moderado"</formula>
    </cfRule>
    <cfRule type="cellIs" dxfId="2610" priority="5" operator="equal">
      <formula>"Bajo"</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B4BF70A-62E8-418A-8386-9F35ECF909C4}">
          <x14:formula1>
            <xm:f>'D:\Backup cede 2022\Mis documentos\SGC\2025\Consolidación de riesgos 2025\CEDE1\COPER - Talento Humano\Gestión\Corregidos\[FO-CEDE5-DIGEC-487 Adm de Riesgos de Gestión V. 13 Talento Humano CEDE1 Riesgo Fiscal-final.xlsx]Opciones Tratamiento'!#REF!</xm:f>
          </x14:formula1>
          <xm:sqref>H11:H80</xm:sqref>
        </x14:dataValidation>
        <x14:dataValidation type="list" allowBlank="1" showInputMessage="1" showErrorMessage="1" xr:uid="{036A32B0-763D-4232-BE76-AF0A913B7ECA}">
          <x14:formula1>
            <xm:f>'D:\Backup cede 2022\Mis documentos\SGC\2025\Consolidación de riesgos 2025\CEDE1\COPER - Talento Humano\Gestión\Corregidos\[FO-CEDE5-DIGEC-487 Adm de Riesgos de Gestión V. 13 Talento Humano CEDE1 Riesgo Fiscal-final.xlsx]Opciones Tratamiento'!#REF!</xm:f>
          </x14:formula1>
          <xm:sqref>AO60 AO53 AO46 AO39 AO32 AO25 AO18 AO11 AO67 AO74 AI53 AI11 AI18 AI25 AI32 AI39 AI46 AI60 AI67 AI74 B11 C11:D80</xm:sqref>
        </x14:dataValidation>
        <x14:dataValidation type="list" allowBlank="1" showInputMessage="1" showErrorMessage="1" xr:uid="{85A67DDC-3441-4FDE-9E41-63B8BAFE4239}">
          <x14:formula1>
            <xm:f>'D:\Backup cede 2022\Mis documentos\SGC\2025\Consolidación de riesgos 2025\CEDE1\COPER - Talento Humano\Gestión\Corregidos\[FO-CEDE5-DIGEC-487 Adm de Riesgos de Gestión V. 13 Talento Humano CEDE1 Riesgo Fiscal-final.xlsx]Tabla Impacto'!#REF!</xm:f>
          </x14:formula1>
          <xm:sqref>L11:L80</xm:sqref>
        </x14:dataValidation>
        <x14:dataValidation type="list" allowBlank="1" showInputMessage="1" showErrorMessage="1" xr:uid="{833786C0-C875-4763-967B-50FFA27C50A4}">
          <x14:formula1>
            <xm:f>'D:\Backup cede 2022\Mis documentos\SGC\2025\Consolidación de riesgos 2025\CEDE1\COPER - Talento Humano\Gestión\Corregidos\[FO-CEDE5-DIGEC-487 Adm de Riesgos de Gestión V. 13 Talento Humano CEDE1 Riesgo Fiscal-final.xlsx]Tabla Valoración controles'!#REF!</xm:f>
          </x14:formula1>
          <xm:sqref>W11:X80 Z11:AB80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6818A-61E2-4B09-BC17-CC0F765D18EA}">
  <dimension ref="A2:M15"/>
  <sheetViews>
    <sheetView showGridLines="0" zoomScale="80" zoomScaleNormal="80" workbookViewId="0">
      <selection activeCell="F14" sqref="F14"/>
    </sheetView>
  </sheetViews>
  <sheetFormatPr baseColWidth="10" defaultColWidth="11.42578125" defaultRowHeight="16.5" x14ac:dyDescent="0.3"/>
  <cols>
    <col min="1" max="8" width="11.42578125" style="5"/>
    <col min="9" max="16384" width="11.42578125" style="1"/>
  </cols>
  <sheetData>
    <row r="2" spans="1:13" ht="17.25" thickBot="1" x14ac:dyDescent="0.35"/>
    <row r="3" spans="1:13" ht="16.5" customHeight="1" x14ac:dyDescent="0.3">
      <c r="A3" s="246" t="s">
        <v>490</v>
      </c>
      <c r="B3" s="247"/>
      <c r="C3" s="247"/>
      <c r="D3" s="247"/>
      <c r="E3" s="247"/>
      <c r="F3" s="247"/>
      <c r="G3" s="247"/>
      <c r="H3" s="247"/>
      <c r="I3" s="247"/>
      <c r="J3" s="247"/>
      <c r="K3" s="247"/>
      <c r="L3" s="247"/>
      <c r="M3" s="248"/>
    </row>
    <row r="4" spans="1:13" ht="16.5" customHeight="1" x14ac:dyDescent="0.3">
      <c r="A4" s="249"/>
      <c r="B4" s="250"/>
      <c r="C4" s="250"/>
      <c r="D4" s="250"/>
      <c r="E4" s="250"/>
      <c r="F4" s="250"/>
      <c r="G4" s="250"/>
      <c r="H4" s="250"/>
      <c r="I4" s="250"/>
      <c r="J4" s="250"/>
      <c r="K4" s="250"/>
      <c r="L4" s="250"/>
      <c r="M4" s="251"/>
    </row>
    <row r="5" spans="1:13" ht="16.5" customHeight="1" x14ac:dyDescent="0.3">
      <c r="A5" s="249"/>
      <c r="B5" s="250"/>
      <c r="C5" s="250"/>
      <c r="D5" s="250"/>
      <c r="E5" s="250"/>
      <c r="F5" s="250"/>
      <c r="G5" s="250"/>
      <c r="H5" s="250"/>
      <c r="I5" s="250"/>
      <c r="J5" s="250"/>
      <c r="K5" s="250"/>
      <c r="L5" s="250"/>
      <c r="M5" s="251"/>
    </row>
    <row r="6" spans="1:13" ht="34.5" customHeight="1" thickBot="1" x14ac:dyDescent="0.35">
      <c r="A6" s="252"/>
      <c r="B6" s="253"/>
      <c r="C6" s="253"/>
      <c r="D6" s="253"/>
      <c r="E6" s="253"/>
      <c r="F6" s="253"/>
      <c r="G6" s="253"/>
      <c r="H6" s="253"/>
      <c r="I6" s="253"/>
      <c r="J6" s="253"/>
      <c r="K6" s="253"/>
      <c r="L6" s="253"/>
      <c r="M6" s="254"/>
    </row>
    <row r="7" spans="1:13" ht="16.5" customHeight="1" x14ac:dyDescent="0.3"/>
    <row r="8" spans="1:13" ht="16.5" customHeight="1" x14ac:dyDescent="0.3"/>
    <row r="9" spans="1:13" ht="16.5" customHeight="1" x14ac:dyDescent="0.3"/>
    <row r="10" spans="1:13" ht="16.5" customHeight="1" x14ac:dyDescent="0.3"/>
    <row r="11" spans="1:13" ht="16.5" customHeight="1" x14ac:dyDescent="0.3"/>
    <row r="12" spans="1:13" ht="16.5" customHeight="1" x14ac:dyDescent="0.3"/>
    <row r="13" spans="1:13" ht="16.5" customHeight="1" x14ac:dyDescent="0.3"/>
    <row r="14" spans="1:13" ht="16.5" customHeight="1" x14ac:dyDescent="0.3"/>
    <row r="15" spans="1:13" ht="16.5" customHeight="1" x14ac:dyDescent="0.3"/>
  </sheetData>
  <sheetProtection algorithmName="SHA-512" hashValue="V9Pk+Oxy2dF8qDxlyqG3FS5+uqHX0PDe89hd7mfMSVc/jiki7sUZPkwL3DMOwcXR1wh6NQ9slzRm3fDuoqpINg==" saltValue="6v29apN5YJn+bTLppndwRA==" spinCount="100000" sheet="1" objects="1" scenarios="1"/>
  <mergeCells count="1">
    <mergeCell ref="A3:M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F2688-563D-471A-87D1-CEC72A0A8691}">
  <dimension ref="A1:BM81"/>
  <sheetViews>
    <sheetView showGridLines="0" zoomScale="80" zoomScaleNormal="80" workbookViewId="0">
      <selection activeCell="E11" sqref="E11:E17"/>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5.4257812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6.570312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29"/>
      <c r="AP1" s="229"/>
      <c r="AQ1" s="229"/>
      <c r="AR1" s="230"/>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35"/>
      <c r="AP2" s="235"/>
      <c r="AQ2" s="235"/>
      <c r="AR2" s="236"/>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35"/>
      <c r="AP3" s="235"/>
      <c r="AQ3" s="235"/>
      <c r="AR3" s="236"/>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41"/>
      <c r="AP4" s="241"/>
      <c r="AQ4" s="241"/>
      <c r="AR4" s="242"/>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516</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112</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40.5" customHeight="1" thickBot="1" x14ac:dyDescent="0.35">
      <c r="A7" s="213" t="s">
        <v>20</v>
      </c>
      <c r="B7" s="214"/>
      <c r="C7" s="214"/>
      <c r="D7" s="215"/>
      <c r="E7" s="262" t="s">
        <v>113</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219.75" customHeight="1" x14ac:dyDescent="0.25">
      <c r="A11" s="171" t="s">
        <v>60</v>
      </c>
      <c r="B11" s="172" t="s">
        <v>88</v>
      </c>
      <c r="C11" s="175" t="s">
        <v>82</v>
      </c>
      <c r="D11" s="166" t="s">
        <v>62</v>
      </c>
      <c r="E11" s="166" t="s">
        <v>517</v>
      </c>
      <c r="F11" s="166" t="s">
        <v>114</v>
      </c>
      <c r="G11" s="165" t="str">
        <f>+CONCATENATE(D11," ",E11," ",F11)</f>
        <v>Posibilidad de efectos dañoso sobre recursos públicos por inadecuado planeamiento de sostenimiento logístico a bienes que se encuentran en mantenimiento, fuera de servicio u obsoletos, a causa de la omisión en la actualización en el sistema SAP con la realidad del inventario.</v>
      </c>
      <c r="H11" s="166" t="s">
        <v>63</v>
      </c>
      <c r="I11" s="153">
        <v>9605</v>
      </c>
      <c r="J11" s="161" t="str">
        <f>IF(I11&lt;=0,"",IF(I11&lt;=3,"Muy Baja",IF(I11&lt;=34,"Baja",IF(I11&lt;=600,"Media",IF(I11&lt;=6000,"Alta","Muy Alta")))))</f>
        <v>Muy Alta</v>
      </c>
      <c r="K11" s="162">
        <f>IF(J11="","",IF(J11="Muy Baja",0.2,IF(J11="Baja",0.4,IF(J11="Media",0.6,IF(J11="Alta",0.8,IF(J11="Muy Alta",1,))))))</f>
        <v>1</v>
      </c>
      <c r="L11" s="160" t="s">
        <v>80</v>
      </c>
      <c r="M11" s="160" t="str">
        <f>IF(NOT(ISERROR(MATCH(L11,'[3]Tabla Impacto'!$B$221:$B$223,0))),'[3]Tabla Impacto'!$F$223,L11)</f>
        <v xml:space="preserve">     El riesgo afecta la imagen de la entidad con algunos usuarios de relevancia frente al logro de los objetivos</v>
      </c>
      <c r="N11" s="161" t="str">
        <f>IF(OR(M11='[3]Tabla Impacto'!$C$11,M11='[3]Tabla Impacto'!$D$11),"Leve",IF(OR(M11='[3]Tabla Impacto'!$C$12,M11='[3]Tabla Impacto'!$D$12),"Menor",IF(OR(M11='[3]Tabla Impacto'!$C$13,M11='[3]Tabla Impacto'!$D$13),"Moderado",IF(OR(M11='[3]Tabla Impacto'!$C$14,M11='[3]Tabla Impacto'!$D$14),"Mayor",IF(OR(M11='[3]Tabla Impacto'!$C$15,M11='[3]Tabla Impacto'!$D$15),"Catastrófico","")))))</f>
        <v>Moderado</v>
      </c>
      <c r="O11" s="162">
        <f>IF(N11="","",IF(N11="Leve",0.2,IF(N11="Menor",0.4,IF(N11="Moderado",0.6,IF(N11="Mayor",0.8,IF(N11="Catastrófico",1,))))))</f>
        <v>0.6</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7">
        <v>1</v>
      </c>
      <c r="R11" s="35" t="s">
        <v>518</v>
      </c>
      <c r="S11" s="35" t="s">
        <v>519</v>
      </c>
      <c r="T11" s="35" t="s">
        <v>520</v>
      </c>
      <c r="U11" s="41" t="str">
        <f>+CONCATENATE(R11," ",S11," ",T11)</f>
        <v>El Oficial de Determinación de la Demanda de DIPEL a través del área funcional de Transportes verifica anualmente el número de vehículos del Ejército Nacional en situación de servicio conforme al reporte descargado del sistema SAP ZETAREPORTESAF de acuerdo a lo establecido en la Directiva de Planeamiento Logístico N°0000050/2021 anexo G y al procedimiento determinación de la demanda P-JEMPP-CEDE4-271, con el fin de  validar y  priorizar las necesidades de combustible de acuerdo al presupuesto asignado, en caso de realizar la verificación del los vehículos para la planeación del combustible, deberá justificar el incumplimiento de los lineamientos establecidos para tal fin, dejando como evidencia soportes documentales como actas de reunión, anteproyecto demanda de transportes, OAPF ( Orden administrativa de partidas fiscales).</v>
      </c>
      <c r="V11" s="8" t="str">
        <f>IF(OR(W11="Preventivo",W11="Detectivo"),"Probabilidad",IF(W11="Correctivo","Impacto",""))</f>
        <v>Probabilidad</v>
      </c>
      <c r="W11" s="77" t="s">
        <v>64</v>
      </c>
      <c r="X11" s="77" t="s">
        <v>65</v>
      </c>
      <c r="Y11" s="76" t="str">
        <f>IF(AND(W11="Preventivo",X11="Automático"),"50%",IF(AND(W11="Preventivo",X11="Manual"),"40%",IF(AND(W11="Detectivo",X11="Automático"),"40%",IF(AND(W11="Detectivo",X11="Manual"),"30%",IF(AND(W11="Correctivo",X11="Automático"),"35%",IF(AND(W11="Correctivo",X11="Manual"),"25%",""))))))</f>
        <v>40%</v>
      </c>
      <c r="Z11" s="77" t="s">
        <v>66</v>
      </c>
      <c r="AA11" s="77" t="s">
        <v>67</v>
      </c>
      <c r="AB11" s="77" t="s">
        <v>68</v>
      </c>
      <c r="AC11" s="11">
        <f>IFERROR(IF(V11="Probabilidad",(K11-(+K11*Y11)),IF(V11="Impacto",K11,"")),"")</f>
        <v>0.6</v>
      </c>
      <c r="AD11" s="269" t="str">
        <f>IFERROR(LOOKUP(LOOKUP(2,1/(AC11:AC17&lt;&gt;""),AC11:AC17),'[3]Opciones Tratamiento'!$I$2:$I$6,'[3]Opciones Tratamiento'!$J$2:$J$6),"")</f>
        <v>Muy Baja</v>
      </c>
      <c r="AE11" s="12">
        <f>+AC11</f>
        <v>0.6</v>
      </c>
      <c r="AF11" s="269" t="str">
        <f>IFERROR(LOOKUP(LOOKUP(2,1/(AG11:AG17&lt;&gt;""),AG11:AG17),'[3]Opciones Tratamiento'!L2:M6),"")</f>
        <v>Moderado</v>
      </c>
      <c r="AG11" s="12">
        <f>IFERROR(IF(V11="Impacto",(O11-(+O11*Y11)),IF(V11="Probabilidad",O11,"")),"")</f>
        <v>0.6</v>
      </c>
      <c r="AH11" s="265"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Moderado</v>
      </c>
      <c r="AI11" s="267" t="s">
        <v>69</v>
      </c>
      <c r="AJ11" s="13"/>
      <c r="AK11" s="38">
        <v>1</v>
      </c>
      <c r="AL11" s="35" t="s">
        <v>115</v>
      </c>
      <c r="AM11" s="35" t="s">
        <v>116</v>
      </c>
      <c r="AN11" s="13"/>
      <c r="AO11" s="153" t="s">
        <v>81</v>
      </c>
      <c r="AP11" s="156" t="s">
        <v>117</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90.5" customHeight="1" x14ac:dyDescent="0.25">
      <c r="A12" s="144"/>
      <c r="B12" s="173"/>
      <c r="C12" s="147"/>
      <c r="D12" s="138"/>
      <c r="E12" s="138"/>
      <c r="F12" s="138"/>
      <c r="G12" s="150"/>
      <c r="H12" s="138"/>
      <c r="I12" s="114"/>
      <c r="J12" s="123"/>
      <c r="K12" s="126"/>
      <c r="L12" s="141"/>
      <c r="M12" s="141"/>
      <c r="N12" s="123"/>
      <c r="O12" s="126"/>
      <c r="P12" s="129"/>
      <c r="Q12" s="39">
        <v>2</v>
      </c>
      <c r="R12" s="36" t="s">
        <v>521</v>
      </c>
      <c r="S12" s="36" t="s">
        <v>522</v>
      </c>
      <c r="T12" s="36" t="s">
        <v>523</v>
      </c>
      <c r="U12" s="40" t="str">
        <f t="shared" ref="U12:U17" si="0">+CONCATENATE(R12," ",S12," ",T12)</f>
        <v>El Director de Sistemas de Información Logística a través del área de inventarios, verifica de trimestral la situación de los inventarios logísticos  de acuerdo al procedimiento "seguimiento inventarios sistema (SAP - SILOG) P-JEMPP-CEDE4-272" con el propósito de controlar y verificar el estado de los bienes asignados a las Unidades y proyectar las depuraciones del material que cumplen su vida útil y/o se encuentren obsoletos, en caso de no realizar dentro del trimestre, deberá hacerla de manera prioritaria o delegar a la División correspondiente para que realice la verificación,  dejando como evidencia un informe de la visita realizada.</v>
      </c>
      <c r="V12" s="16" t="str">
        <f t="shared" ref="V12:V75" si="1">IF(OR(W12="Preventivo",W12="Detectivo"),"Probabilidad",IF(W12="Correctivo","Impacto",""))</f>
        <v>Probabilidad</v>
      </c>
      <c r="W12" s="78" t="s">
        <v>70</v>
      </c>
      <c r="X12" s="78" t="s">
        <v>65</v>
      </c>
      <c r="Y12" s="79" t="str">
        <f t="shared" ref="Y12" si="2">IF(AND(W12="Preventivo",X12="Automático"),"50%",IF(AND(W12="Preventivo",X12="Manual"),"40%",IF(AND(W12="Detectivo",X12="Automático"),"40%",IF(AND(W12="Detectivo",X12="Manual"),"30%",IF(AND(W12="Correctivo",X12="Automático"),"35%",IF(AND(W12="Correctivo",X12="Manual"),"25%",""))))))</f>
        <v>30%</v>
      </c>
      <c r="Z12" s="78" t="s">
        <v>66</v>
      </c>
      <c r="AA12" s="78" t="s">
        <v>67</v>
      </c>
      <c r="AB12" s="78" t="s">
        <v>68</v>
      </c>
      <c r="AC12" s="18">
        <f>IFERROR(IF(AND(V11="Probabilidad",V12="Probabilidad"),(AE11-(+AE11*Y12)),IF(V12="Probabilidad",(K11-(+K11*Y12)),IF(V12="Impacto",AE11,""))),"")</f>
        <v>0.42</v>
      </c>
      <c r="AD12" s="270"/>
      <c r="AE12" s="19">
        <f t="shared" ref="AE12" si="3">+AC12</f>
        <v>0.42</v>
      </c>
      <c r="AF12" s="270"/>
      <c r="AG12" s="19">
        <f>IFERROR(IF(AND(V11="Impacto",V12="Impacto"),(AG11-(+AG11*Y12)),IF(V12="Impacto",(O11-(+O11*Y12)),IF(V12="Probabilidad",AG11,""))),"")</f>
        <v>0.6</v>
      </c>
      <c r="AH12" s="266"/>
      <c r="AI12" s="268"/>
      <c r="AJ12" s="20"/>
      <c r="AK12" s="39">
        <v>2</v>
      </c>
      <c r="AL12" s="36" t="s">
        <v>524</v>
      </c>
      <c r="AM12" s="36" t="s">
        <v>525</v>
      </c>
      <c r="AN12" s="20"/>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204.75" customHeight="1" x14ac:dyDescent="0.25">
      <c r="A13" s="144"/>
      <c r="B13" s="173"/>
      <c r="C13" s="147"/>
      <c r="D13" s="138"/>
      <c r="E13" s="138"/>
      <c r="F13" s="138"/>
      <c r="G13" s="150"/>
      <c r="H13" s="138"/>
      <c r="I13" s="114"/>
      <c r="J13" s="123"/>
      <c r="K13" s="126"/>
      <c r="L13" s="141"/>
      <c r="M13" s="141"/>
      <c r="N13" s="123"/>
      <c r="O13" s="126"/>
      <c r="P13" s="129"/>
      <c r="Q13" s="39">
        <v>3</v>
      </c>
      <c r="R13" s="36" t="s">
        <v>119</v>
      </c>
      <c r="S13" s="36" t="s">
        <v>526</v>
      </c>
      <c r="T13" s="36" t="s">
        <v>527</v>
      </c>
      <c r="U13" s="40" t="str">
        <f t="shared" si="0"/>
        <v>El Oficial de logística y/o quien sea responsable del planeamiento logístico en las Unidades militares (D4-B4-S4-C4)  verifica de manera mensual el cargue y consumo de combustible asignado la Directiva de operaciones logísticas  N°0000162/2019 anexo E para ello contempla la disponibilidad de los vehículos en servicio y combustible asignado de acuerdo Orden Administrativa de Partidas Fiscales (OAPF) y la confrontación de libros de asignación o consumo de combustibles con movimientos registrados en SAP, en caso de no hacerlo deberá delegar a funcionario IDONEO ( conocimientos ) para que efectué la verificar y reporte oportuno,  dejando como evidencia informe.</v>
      </c>
      <c r="V13" s="16" t="str">
        <f t="shared" si="1"/>
        <v>Probabilidad</v>
      </c>
      <c r="W13" s="78" t="s">
        <v>70</v>
      </c>
      <c r="X13" s="78" t="s">
        <v>65</v>
      </c>
      <c r="Y13" s="79" t="str">
        <f>IF(AND(W13="Preventivo",X13="Automático"),"50%",IF(AND(W13="Preventivo",X13="Manual"),"40%",IF(AND(W13="Detectivo",X13="Automático"),"40%",IF(AND(W13="Detectivo",X13="Manual"),"30%",IF(AND(W13="Correctivo",X13="Automático"),"35%",IF(AND(W13="Correctivo",X13="Manual"),"25%",""))))))</f>
        <v>30%</v>
      </c>
      <c r="Z13" s="78" t="s">
        <v>66</v>
      </c>
      <c r="AA13" s="78" t="s">
        <v>67</v>
      </c>
      <c r="AB13" s="78" t="s">
        <v>68</v>
      </c>
      <c r="AC13" s="18">
        <f>IFERROR(IF(AND(V11="Probabilidad",V12="Probabilidad",V13="Probabilidad"),(AE12-(+AE12*Y13)),IF(V13="Probabilidad",(K11-(+K11*Y13)),IF(V13="Impacto",AE12,""))),"")</f>
        <v>0.29399999999999998</v>
      </c>
      <c r="AD13" s="270"/>
      <c r="AE13" s="19">
        <f>+AC13</f>
        <v>0.29399999999999998</v>
      </c>
      <c r="AF13" s="270"/>
      <c r="AG13" s="19">
        <f>IFERROR(IF(AND(V11="Impacto",V12="Impacto",V13="Impacto"),(AG12-(+AG12*Y13)),IF(V13="Impacto",(O11-(+O11*Y13)),IF(V13="Probabilidad",AG12,""))),"")</f>
        <v>0.6</v>
      </c>
      <c r="AH13" s="266"/>
      <c r="AI13" s="268"/>
      <c r="AJ13" s="20"/>
      <c r="AK13" s="39"/>
      <c r="AL13" s="36"/>
      <c r="AM13" s="39"/>
      <c r="AN13" s="20"/>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customHeight="1" x14ac:dyDescent="0.25">
      <c r="A14" s="144"/>
      <c r="B14" s="173"/>
      <c r="C14" s="147"/>
      <c r="D14" s="138"/>
      <c r="E14" s="138"/>
      <c r="F14" s="138"/>
      <c r="G14" s="150"/>
      <c r="H14" s="138"/>
      <c r="I14" s="114"/>
      <c r="J14" s="123"/>
      <c r="K14" s="126"/>
      <c r="L14" s="141"/>
      <c r="M14" s="141"/>
      <c r="N14" s="123"/>
      <c r="O14" s="126"/>
      <c r="P14" s="129"/>
      <c r="Q14" s="39"/>
      <c r="R14" s="36"/>
      <c r="S14" s="36"/>
      <c r="T14" s="36"/>
      <c r="U14" s="40" t="str">
        <f t="shared" si="0"/>
        <v xml:space="preserve">  </v>
      </c>
      <c r="V14" s="16" t="str">
        <f t="shared" si="1"/>
        <v/>
      </c>
      <c r="W14" s="37"/>
      <c r="X14" s="37"/>
      <c r="Y14" s="17" t="str">
        <f t="shared" ref="Y14" si="4">IF(AND(W14="Preventivo",X14="Automático"),"50%",IF(AND(W14="Preventivo",X14="Manual"),"40%",IF(AND(W14="Detectivo",X14="Automático"),"40%",IF(AND(W14="Detectivo",X14="Manual"),"30%",IF(AND(W14="Correctivo",X14="Automático"),"35%",IF(AND(W14="Correctivo",X14="Manual"),"25%",""))))))</f>
        <v/>
      </c>
      <c r="Z14" s="37"/>
      <c r="AA14" s="37"/>
      <c r="AB14" s="37"/>
      <c r="AC14" s="18" t="str">
        <f>IFERROR(IF(AND(V11="Probabilidad",V12="Probabilidad",V13="Probabilidad",V14="Probabilidad"),(AE13-(+AE13*Y14)),IF(V14="Probabilidad",(K11-(+K11*Y14)),IF(V14="Impacto",AE13,""))),"")</f>
        <v/>
      </c>
      <c r="AD14" s="270"/>
      <c r="AE14" s="19" t="str">
        <f t="shared" ref="AE14:AE21" si="5">+AC14</f>
        <v/>
      </c>
      <c r="AF14" s="270"/>
      <c r="AG14" s="19" t="str">
        <f>IFERROR(IF(AND(V11="Impacto",V12="Impacto",V13="Impacto",V14="Impacto"),(AG13-(+AG13*Y14)),IF(V14="Impacto",(O11-(+O11*Y14)),IF(V14="Probabilidad",AG13,""))),"")</f>
        <v/>
      </c>
      <c r="AH14" s="266"/>
      <c r="AI14" s="268"/>
      <c r="AJ14" s="20"/>
      <c r="AK14" s="39"/>
      <c r="AL14" s="36"/>
      <c r="AM14" s="39"/>
      <c r="AN14" s="20"/>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39"/>
      <c r="R15" s="39"/>
      <c r="S15" s="39"/>
      <c r="T15" s="39"/>
      <c r="U15" s="40" t="str">
        <f t="shared" si="0"/>
        <v xml:space="preserve">  </v>
      </c>
      <c r="V15" s="16" t="str">
        <f t="shared" si="1"/>
        <v/>
      </c>
      <c r="W15" s="37"/>
      <c r="X15" s="37"/>
      <c r="Y15" s="17" t="str">
        <f>IF(AND(W15="Preventivo",X15="Automático"),"50%",IF(AND(W15="Preventivo",X15="Manual"),"40%",IF(AND(W15="Detectivo",X15="Automático"),"40%",IF(AND(W15="Detectivo",X15="Manual"),"30%",IF(AND(W15="Correctivo",X15="Automático"),"35%",IF(AND(W15="Correctivo",X15="Manual"),"25%",""))))))</f>
        <v/>
      </c>
      <c r="Z15" s="37"/>
      <c r="AA15" s="37"/>
      <c r="AB15" s="37"/>
      <c r="AC15" s="18" t="str">
        <f>IFERROR(IF(AND(V11="Probabilidad",V12="Probabilidad",V13="Probabilidad",V14="Probabilidad",V15="Probabilidad"),(AE14-(+AE14*Y15)),IF(V15="Probabilidad",(K10-(+K10*Y15)),IF(V15="Impacto",AE14,""))),"")</f>
        <v/>
      </c>
      <c r="AD15" s="270"/>
      <c r="AE15" s="19" t="str">
        <f t="shared" si="5"/>
        <v/>
      </c>
      <c r="AF15" s="270"/>
      <c r="AG15" s="19" t="str">
        <f>IFERROR(IF(AND(V10="Impacto",V11="Impacto",V12="Impacto",V13="Impacto",V15="Impacto"),(AG13-(+AG13*Y15)),IF(V15="Impacto",(O10-(+O10*Y15)),IF(V15="Probabilidad",AG13,""))),"")</f>
        <v/>
      </c>
      <c r="AH15" s="266"/>
      <c r="AI15" s="268"/>
      <c r="AJ15" s="20"/>
      <c r="AK15" s="39"/>
      <c r="AL15" s="36"/>
      <c r="AM15" s="39"/>
      <c r="AN15" s="20"/>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39"/>
      <c r="R16" s="39"/>
      <c r="S16" s="39"/>
      <c r="T16" s="39"/>
      <c r="U16" s="40" t="str">
        <f t="shared" si="0"/>
        <v xml:space="preserve">  </v>
      </c>
      <c r="V16" s="16" t="str">
        <f t="shared" si="1"/>
        <v/>
      </c>
      <c r="W16" s="37"/>
      <c r="X16" s="37"/>
      <c r="Y16" s="17" t="str">
        <f>IF(AND(W16="Preventivo",X16="Automático"),"50%",IF(AND(W16="Preventivo",X16="Manual"),"40%",IF(AND(W16="Detectivo",X16="Automático"),"40%",IF(AND(W16="Detectivo",X16="Manual"),"30%",IF(AND(W16="Correctivo",X16="Automático"),"35%",IF(AND(W16="Correctivo",X16="Manual"),"25%",""))))))</f>
        <v/>
      </c>
      <c r="Z16" s="37"/>
      <c r="AA16" s="37"/>
      <c r="AB16" s="37"/>
      <c r="AC16" s="18" t="str">
        <f>IFERROR(IF(AND(V12="Probabilidad",V13="Probabilidad",V14="Probabilidad",V15="Probabilidad",V16="Probabilidad"),(AE15-(+AE15*Y16)),IF(V16="Probabilidad",(K11-(+K11*Y16)),IF(V16="Impacto",AE15,""))),"")</f>
        <v/>
      </c>
      <c r="AD16" s="270"/>
      <c r="AE16" s="19" t="str">
        <f t="shared" si="5"/>
        <v/>
      </c>
      <c r="AF16" s="270"/>
      <c r="AG16" s="19" t="str">
        <f>IFERROR(IF(AND(V10="Impacto",V11="Impacto",V12="Impacto",V13="Impacto",V16="Impacto"),(AG13-(+AG13*Y16)),IF(V16="Impacto",(O10-(+O10*Y16)),IF(V16="Probabilidad",AG13,""))),"")</f>
        <v/>
      </c>
      <c r="AH16" s="266"/>
      <c r="AI16" s="268"/>
      <c r="AJ16" s="20"/>
      <c r="AK16" s="39"/>
      <c r="AL16" s="36"/>
      <c r="AM16" s="39"/>
      <c r="AN16" s="20"/>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x14ac:dyDescent="0.25">
      <c r="A17" s="144"/>
      <c r="B17" s="173"/>
      <c r="C17" s="147"/>
      <c r="D17" s="138"/>
      <c r="E17" s="138"/>
      <c r="F17" s="138"/>
      <c r="G17" s="150"/>
      <c r="H17" s="138"/>
      <c r="I17" s="114"/>
      <c r="J17" s="123"/>
      <c r="K17" s="126"/>
      <c r="L17" s="141"/>
      <c r="M17" s="141"/>
      <c r="N17" s="123"/>
      <c r="O17" s="126"/>
      <c r="P17" s="129"/>
      <c r="Q17" s="39"/>
      <c r="R17" s="39"/>
      <c r="S17" s="39"/>
      <c r="T17" s="39"/>
      <c r="U17" s="40" t="str">
        <f t="shared" si="0"/>
        <v xml:space="preserve">  </v>
      </c>
      <c r="V17" s="16" t="str">
        <f t="shared" si="1"/>
        <v/>
      </c>
      <c r="W17" s="37"/>
      <c r="X17" s="37"/>
      <c r="Y17" s="17" t="str">
        <f>IF(AND(W17="Preventivo",X17="Automático"),"50%",IF(AND(W17="Preventivo",X17="Manual"),"40%",IF(AND(W17="Detectivo",X17="Automático"),"40%",IF(AND(W17="Detectivo",X17="Manual"),"30%",IF(AND(W17="Correctivo",X17="Automático"),"35%",IF(AND(W17="Correctivo",X17="Manual"),"25%",""))))))</f>
        <v/>
      </c>
      <c r="Z17" s="37"/>
      <c r="AA17" s="37"/>
      <c r="AB17" s="37"/>
      <c r="AC17" s="18" t="str">
        <f>IFERROR(IF(AND(V13="Probabilidad",V14="Probabilidad",V15="Probabilidad",V16="Probabilidad",V17="Probabilidad"),(AE16-(+AE16*Y17)),IF(V17="Probabilidad",(K12-(+K12*Y17)),IF(V17="Impacto",AE16,""))),"")</f>
        <v/>
      </c>
      <c r="AD17" s="270"/>
      <c r="AE17" s="19" t="str">
        <f t="shared" si="5"/>
        <v/>
      </c>
      <c r="AF17" s="270"/>
      <c r="AG17" s="19" t="str">
        <f>IFERROR(IF(AND(V11="Impacto",V12="Impacto",V13="Impacto",V14="Impacto",V17="Impacto"),(AG14-(+AG14*Y17)),IF(V17="Impacto",(O11-(+O11*Y17)),IF(V17="Probabilidad",AG14,""))),"")</f>
        <v/>
      </c>
      <c r="AH17" s="266"/>
      <c r="AI17" s="268"/>
      <c r="AJ17" s="20"/>
      <c r="AK17" s="39"/>
      <c r="AL17" s="36"/>
      <c r="AM17" s="39"/>
      <c r="AN17" s="20"/>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hidden="1" customHeight="1" x14ac:dyDescent="0.25">
      <c r="A18" s="144" t="s">
        <v>72</v>
      </c>
      <c r="B18" s="173"/>
      <c r="C18" s="147" t="s">
        <v>82</v>
      </c>
      <c r="D18" s="138" t="s">
        <v>79</v>
      </c>
      <c r="E18" s="138" t="s">
        <v>120</v>
      </c>
      <c r="F18" s="138" t="s">
        <v>121</v>
      </c>
      <c r="G18" s="150" t="str">
        <f t="shared" ref="G18" si="6">+CONCATENATE(D18," ",E18," ",F18)</f>
        <v>Posibilidad de Afectación Reputacional por el desconocimiento de las necesidades de las unidades  para la planeación logística debido a la desactualización de procesos, procedimientos, formatos y/o directivas.</v>
      </c>
      <c r="H18" s="138" t="s">
        <v>87</v>
      </c>
      <c r="I18" s="153">
        <v>33</v>
      </c>
      <c r="J18" s="123" t="str">
        <f>IF(I18&lt;=0,"",IF(I18&lt;=3,"Muy Baja",IF(I18&lt;=34,"Baja",IF(I18&lt;=600,"Media",IF(I18&lt;=6000,"Alta","Muy Alta")))))</f>
        <v>Baja</v>
      </c>
      <c r="K18" s="126">
        <f>IF(J18="","",IF(J18="Muy Baja",0.2,IF(J18="Baja",0.4,IF(J18="Media",0.6,IF(J18="Alta",0.8,IF(J18="Muy Alta",1,))))))</f>
        <v>0.4</v>
      </c>
      <c r="L18" s="141" t="s">
        <v>80</v>
      </c>
      <c r="M18" s="141" t="str">
        <f>IF(NOT(ISERROR(MATCH(L18,'[3]Tabla Impacto'!$B$221:$B$223,0))),'[3]Tabla Impacto'!$F$223,L18)</f>
        <v xml:space="preserve">     El riesgo afecta la imagen de la entidad con algunos usuarios de relevancia frente al logro de los objetivos</v>
      </c>
      <c r="N18" s="123" t="str">
        <f>IF(OR(M18='[3]Tabla Impacto'!$C$11,M18='[3]Tabla Impacto'!$D$11),"Leve",IF(OR(M18='[3]Tabla Impacto'!$C$12,M18='[3]Tabla Impacto'!$D$12),"Menor",IF(OR(M18='[3]Tabla Impacto'!$C$13,M18='[3]Tabla Impacto'!$D$13),"Moderado",IF(OR(M18='[3]Tabla Impacto'!$C$14,M18='[3]Tabla Impacto'!$D$14),"Mayor",IF(OR(M18='[3]Tabla Impacto'!$C$15,M18='[3]Tabla Impacto'!$D$15),"Catastrófico","")))))</f>
        <v>Moderado</v>
      </c>
      <c r="O18" s="126">
        <f>IF(N18="","",IF(N18="Leve",0.2,IF(N18="Menor",0.4,IF(N18="Moderado",0.6,IF(N18="Mayor",0.8,IF(N18="Catastrófico",1,))))))</f>
        <v>0.6</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39">
        <v>1</v>
      </c>
      <c r="R18" s="35" t="s">
        <v>122</v>
      </c>
      <c r="S18" s="35" t="s">
        <v>123</v>
      </c>
      <c r="T18" s="36" t="s">
        <v>124</v>
      </c>
      <c r="U18" s="40" t="str">
        <f>+CONCATENATE(R18," ",S18," ",T18)</f>
        <v>El Oficial de Determinación de la Demanda de DIPEL verifica anualmente las solicitudes de las unidades allegadas y el flujo de bienes por las Unidades del Ejército de acuerdo a lo establecido en la Directiva de Planeamiento Logístico N°0000050/2021,  procedimiento determinación de la demanda P-JEMPP--CEDE4-271, y los inventarios disponibles en el sistema SAP-SILOG, en caso de no verificar las solicitudes y los inventrios, se debera reprogramar o adicionar las reuniones necesesarias hasta establecer la determinacion de la demanda de acuerdo a las necesidades, dejando como evidencia acta de reunión.</v>
      </c>
      <c r="V18" s="16" t="str">
        <f t="shared" si="1"/>
        <v>Probabilidad</v>
      </c>
      <c r="W18" s="37" t="s">
        <v>64</v>
      </c>
      <c r="X18" s="37" t="s">
        <v>65</v>
      </c>
      <c r="Y18" s="17" t="str">
        <f>IF(AND(W18="Preventivo",X18="Automático"),"50%",IF(AND(W18="Preventivo",X18="Manual"),"40%",IF(AND(W18="Detectivo",X18="Automático"),"40%",IF(AND(W18="Detectivo",X18="Manual"),"30%",IF(AND(W18="Correctivo",X18="Automático"),"35%",IF(AND(W18="Correctivo",X18="Manual"),"25%",""))))))</f>
        <v>40%</v>
      </c>
      <c r="Z18" s="37" t="s">
        <v>66</v>
      </c>
      <c r="AA18" s="37" t="s">
        <v>67</v>
      </c>
      <c r="AB18" s="37" t="s">
        <v>68</v>
      </c>
      <c r="AC18" s="18">
        <f>IFERROR(IF(V18="Probabilidad",(K18-(+K18*Y18)),IF(V18="Impacto",K18,"")),"")</f>
        <v>0.24</v>
      </c>
      <c r="AD18" s="132" t="str">
        <f>IFERROR(LOOKUP(LOOKUP(2,1/(AC18:AC24&lt;&gt;""),AC18:AC24),'[3]Opciones Tratamiento'!$I$2:$I$6,'[3]Opciones Tratamiento'!$J$2:$J$6),"")</f>
        <v>Muy Baja</v>
      </c>
      <c r="AE18" s="17">
        <f t="shared" si="5"/>
        <v>0.24</v>
      </c>
      <c r="AF18" s="132" t="str">
        <f>IFERROR(LOOKUP(LOOKUP(2,1/(AG18:AG24&lt;&gt;""),AG18:AG24),'[3]Opciones Tratamiento'!L2:M6),"")</f>
        <v>Moderado</v>
      </c>
      <c r="AG18" s="19">
        <f>IFERROR(IF(V18="Impacto",(O18-(+O18*Y18)),IF(V18="Probabilidad",O18,"")),"")</f>
        <v>0.6</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111" t="s">
        <v>69</v>
      </c>
      <c r="AJ18" s="20"/>
      <c r="AK18" s="39">
        <v>1</v>
      </c>
      <c r="AL18" s="36" t="s">
        <v>125</v>
      </c>
      <c r="AM18" s="39" t="s">
        <v>126</v>
      </c>
      <c r="AN18" s="20"/>
      <c r="AO18" s="114" t="s">
        <v>81</v>
      </c>
      <c r="AP18" s="117" t="s">
        <v>117</v>
      </c>
      <c r="AQ18" s="117"/>
      <c r="AR18" s="118"/>
      <c r="AS18" s="14"/>
      <c r="AT18" s="14"/>
      <c r="AU18" s="14"/>
      <c r="AV18" s="14"/>
      <c r="AW18" s="14"/>
      <c r="AX18" s="14"/>
      <c r="AY18" s="14"/>
      <c r="AZ18" s="14"/>
      <c r="BA18" s="14"/>
      <c r="BB18" s="14"/>
      <c r="BC18" s="14"/>
      <c r="BD18" s="14"/>
      <c r="BE18" s="14"/>
      <c r="BF18" s="14"/>
      <c r="BG18" s="14"/>
      <c r="BH18" s="14"/>
      <c r="BI18" s="14"/>
      <c r="BJ18" s="14"/>
    </row>
    <row r="19" spans="1:62" s="15" customFormat="1" ht="170.25" hidden="1" customHeight="1" x14ac:dyDescent="0.25">
      <c r="A19" s="144"/>
      <c r="B19" s="173"/>
      <c r="C19" s="147"/>
      <c r="D19" s="138"/>
      <c r="E19" s="138"/>
      <c r="F19" s="138"/>
      <c r="G19" s="150"/>
      <c r="H19" s="138"/>
      <c r="I19" s="114"/>
      <c r="J19" s="123"/>
      <c r="K19" s="126"/>
      <c r="L19" s="141"/>
      <c r="M19" s="141"/>
      <c r="N19" s="123"/>
      <c r="O19" s="126"/>
      <c r="P19" s="129"/>
      <c r="Q19" s="39">
        <v>2</v>
      </c>
      <c r="R19" s="36" t="s">
        <v>127</v>
      </c>
      <c r="S19" s="36" t="s">
        <v>128</v>
      </c>
      <c r="T19" s="36" t="s">
        <v>129</v>
      </c>
      <c r="U19" s="40" t="str">
        <f>+CONCATENATE(R19," ",S19," ",T19)</f>
        <v>El Oficial del área de planeamiento de producción de DIPEL verifica anualmente las necesidades proyectadas por el área de determinación de la demanda y las cantidades máximas a fabricar de acuerdo a lo establecido en la Directiva de Planeamiento Logístico N°0000050/2021, al procedimiento planeamiento de producción "P-JEMPP-CEDE4-273"y Plan anual de Producción, para identificar los programas y fechas de cumplimiento respecto a los elementos a producir por el Batallón de intendencia y Batallón de mantenimiento, en caso de no verificar las necesidades proyectadas , debera  justificar cmo establecio los programas y fechas de producción dejando como evidencia el archivo de excel "necesidades iniciales".</v>
      </c>
      <c r="V19" s="16" t="str">
        <f t="shared" si="1"/>
        <v>Probabilidad</v>
      </c>
      <c r="W19" s="37" t="s">
        <v>64</v>
      </c>
      <c r="X19" s="37" t="s">
        <v>65</v>
      </c>
      <c r="Y19" s="17" t="str">
        <f t="shared" ref="Y19" si="7">IF(AND(W19="Preventivo",X19="Automático"),"50%",IF(AND(W19="Preventivo",X19="Manual"),"40%",IF(AND(W19="Detectivo",X19="Automático"),"40%",IF(AND(W19="Detectivo",X19="Manual"),"30%",IF(AND(W19="Correctivo",X19="Automático"),"35%",IF(AND(W19="Correctivo",X19="Manual"),"25%",""))))))</f>
        <v>40%</v>
      </c>
      <c r="Z19" s="37" t="s">
        <v>66</v>
      </c>
      <c r="AA19" s="37" t="s">
        <v>67</v>
      </c>
      <c r="AB19" s="37" t="s">
        <v>68</v>
      </c>
      <c r="AC19" s="18">
        <f>IFERROR(IF(AND(V18="Probabilidad",V19="Probabilidad"),(AE18-(+AE18*Y19)),IF(V19="Probabilidad",(K18-(+K18*Y19)),IF(V19="Impacto",AE18,""))),"")</f>
        <v>0.14399999999999999</v>
      </c>
      <c r="AD19" s="132"/>
      <c r="AE19" s="17">
        <f t="shared" si="5"/>
        <v>0.14399999999999999</v>
      </c>
      <c r="AF19" s="132"/>
      <c r="AG19" s="19">
        <f>IFERROR(IF(AND(V18="Impacto",V19="Impacto"),(AG18-(+AG18*Y19)),IF(V19="Impacto",(O18-(+O18*Y19)),IF(V19="Probabilidad",AG18,""))),"")</f>
        <v>0.6</v>
      </c>
      <c r="AH19" s="135"/>
      <c r="AI19" s="111"/>
      <c r="AJ19" s="20"/>
      <c r="AK19" s="39">
        <v>2</v>
      </c>
      <c r="AL19" s="36" t="s">
        <v>130</v>
      </c>
      <c r="AM19" s="39" t="s">
        <v>126</v>
      </c>
      <c r="AN19" s="20"/>
      <c r="AO19" s="114"/>
      <c r="AP19" s="117"/>
      <c r="AQ19" s="117"/>
      <c r="AR19" s="118"/>
      <c r="AS19" s="14"/>
      <c r="AT19" s="14"/>
      <c r="AU19" s="14"/>
      <c r="AV19" s="14"/>
      <c r="AW19" s="14"/>
      <c r="AX19" s="14"/>
      <c r="AY19" s="14"/>
      <c r="AZ19" s="14"/>
      <c r="BA19" s="14"/>
      <c r="BB19" s="14"/>
      <c r="BC19" s="14"/>
      <c r="BD19" s="14"/>
      <c r="BE19" s="14"/>
      <c r="BF19" s="14"/>
      <c r="BG19" s="14"/>
      <c r="BH19" s="14"/>
      <c r="BI19" s="14"/>
      <c r="BJ19" s="14"/>
    </row>
    <row r="20" spans="1:62" s="15" customFormat="1" ht="195" hidden="1" customHeight="1" x14ac:dyDescent="0.25">
      <c r="A20" s="144"/>
      <c r="B20" s="173"/>
      <c r="C20" s="147"/>
      <c r="D20" s="138"/>
      <c r="E20" s="138"/>
      <c r="F20" s="138"/>
      <c r="G20" s="150"/>
      <c r="H20" s="138"/>
      <c r="I20" s="114"/>
      <c r="J20" s="123"/>
      <c r="K20" s="126"/>
      <c r="L20" s="141"/>
      <c r="M20" s="141"/>
      <c r="N20" s="123"/>
      <c r="O20" s="126"/>
      <c r="P20" s="129"/>
      <c r="Q20" s="39">
        <v>3</v>
      </c>
      <c r="R20" s="36" t="s">
        <v>131</v>
      </c>
      <c r="S20" s="36" t="s">
        <v>132</v>
      </c>
      <c r="T20" s="36" t="s">
        <v>133</v>
      </c>
      <c r="U20" s="40" t="str">
        <f t="shared" ref="U20:U24" si="8">+CONCATENATE(R20," ",S20," ",T20)</f>
        <v xml:space="preserve"> El Oficial del área de planeamiento de mantenimiento de DIPEL verifica anualmente las necesidades y capacidades por parte de las Brigadas de Logística de acuerdo a lo estipulado en la Directiva de Planeamiento Logístico N°0000050/2021 y al procedimiento PLANEAMIENTO DE MANTENIMIENTO "P-JEMPP-CEDE4-274",  con el fin de generar el plan y cronogramas de mantenimiento de las plataformas de vehículos blindados, tácticos, sistema de artillería, armamento liviano y optronicos, teniendo en cuenta  los requerimientos que envían las Unidades de mantenimiento, en caso de NO verificar las necesidades de mantenimiento ni las capacidades de las Unidades segun los niveles (I -II), deberan justificar como establecieron el plan y cronograma respectivo, dejando como evidencia el Plan de Mantenimiento.</v>
      </c>
      <c r="V20" s="16" t="str">
        <f t="shared" si="1"/>
        <v>Probabilidad</v>
      </c>
      <c r="W20" s="37" t="s">
        <v>64</v>
      </c>
      <c r="X20" s="37" t="s">
        <v>65</v>
      </c>
      <c r="Y20" s="17" t="str">
        <f>IF(AND(W20="Preventivo",X20="Automático"),"50%",IF(AND(W20="Preventivo",X20="Manual"),"40%",IF(AND(W20="Detectivo",X20="Automático"),"40%",IF(AND(W20="Detectivo",X20="Manual"),"30%",IF(AND(W20="Correctivo",X20="Automático"),"35%",IF(AND(W20="Correctivo",X20="Manual"),"25%",""))))))</f>
        <v>40%</v>
      </c>
      <c r="Z20" s="37" t="s">
        <v>66</v>
      </c>
      <c r="AA20" s="37" t="s">
        <v>67</v>
      </c>
      <c r="AB20" s="37" t="s">
        <v>68</v>
      </c>
      <c r="AC20" s="18">
        <f t="shared" ref="AC20:AC24" si="9">IFERROR(IF(AND(V19="Probabilidad",V20="Probabilidad"),(AE19-(+AE19*Y20)),IF(V20="Probabilidad",(K19-(+K19*Y20)),IF(V20="Impacto",AE19,""))),"")</f>
        <v>8.6399999999999991E-2</v>
      </c>
      <c r="AD20" s="132"/>
      <c r="AE20" s="17">
        <f t="shared" si="5"/>
        <v>8.6399999999999991E-2</v>
      </c>
      <c r="AF20" s="132"/>
      <c r="AG20" s="19">
        <f>IFERROR(IF(AND(V18="Impacto",V19="Impacto",V20="Impacto"),(AG19-(+AG19*Y20)),IF(V20="Impacto",(O18-(+O18*Y20)),IF(V20="Probabilidad",AG19,""))),"")</f>
        <v>0.6</v>
      </c>
      <c r="AH20" s="135"/>
      <c r="AI20" s="111"/>
      <c r="AJ20" s="20"/>
      <c r="AK20" s="39"/>
      <c r="AL20" s="36"/>
      <c r="AM20" s="39"/>
      <c r="AN20" s="20"/>
      <c r="AO20" s="114"/>
      <c r="AP20" s="117"/>
      <c r="AQ20" s="117"/>
      <c r="AR20" s="118"/>
      <c r="AS20" s="14"/>
      <c r="AT20" s="14"/>
      <c r="AU20" s="14"/>
      <c r="AV20" s="14"/>
      <c r="AW20" s="14"/>
      <c r="AX20" s="14"/>
      <c r="AY20" s="14"/>
      <c r="AZ20" s="14"/>
      <c r="BA20" s="14"/>
      <c r="BB20" s="14"/>
      <c r="BC20" s="14"/>
      <c r="BD20" s="14"/>
      <c r="BE20" s="14"/>
      <c r="BF20" s="14"/>
      <c r="BG20" s="14"/>
      <c r="BH20" s="14"/>
      <c r="BI20" s="14"/>
      <c r="BJ20" s="14"/>
    </row>
    <row r="21" spans="1:62" s="15" customFormat="1" ht="150" hidden="1" customHeight="1" x14ac:dyDescent="0.25">
      <c r="A21" s="144"/>
      <c r="B21" s="173"/>
      <c r="C21" s="147"/>
      <c r="D21" s="138"/>
      <c r="E21" s="138"/>
      <c r="F21" s="138"/>
      <c r="G21" s="150"/>
      <c r="H21" s="138"/>
      <c r="I21" s="114"/>
      <c r="J21" s="123"/>
      <c r="K21" s="126"/>
      <c r="L21" s="141"/>
      <c r="M21" s="141"/>
      <c r="N21" s="123"/>
      <c r="O21" s="126"/>
      <c r="P21" s="129"/>
      <c r="Q21" s="39">
        <v>4</v>
      </c>
      <c r="R21" s="36" t="s">
        <v>134</v>
      </c>
      <c r="S21" s="36" t="s">
        <v>135</v>
      </c>
      <c r="T21" s="36" t="s">
        <v>136</v>
      </c>
      <c r="U21" s="40" t="str">
        <f t="shared" si="8"/>
        <v>El Oficial área de planeamiento de abastecimiento de DIPEL  verifica anualmente de acuerdo a lo establecido en la Directiva de Planeamiento Logístico N°0000050/2021 y conforme al procedimiento PLANEAMIENTO DE ABASTECIMIENTO " P-JEMPP-CEDE4-349",  para identificar cantidades, programas y fechas de suministro, en caso de no hacer la verificar previa del material existente, a producir, adquirir y de mantenimiento, debera justificar como establecieron el plan de abastecimiento,dejando como evidencia el oficio de solicitud de Demanda de requerimientos, órdenes y presupuesto autorizado.</v>
      </c>
      <c r="V21" s="16" t="str">
        <f t="shared" si="1"/>
        <v>Probabilidad</v>
      </c>
      <c r="W21" s="37" t="s">
        <v>64</v>
      </c>
      <c r="X21" s="37" t="s">
        <v>65</v>
      </c>
      <c r="Y21" s="17" t="str">
        <f t="shared" ref="Y21" si="10">IF(AND(W21="Preventivo",X21="Automático"),"50%",IF(AND(W21="Preventivo",X21="Manual"),"40%",IF(AND(W21="Detectivo",X21="Automático"),"40%",IF(AND(W21="Detectivo",X21="Manual"),"30%",IF(AND(W21="Correctivo",X21="Automático"),"35%",IF(AND(W21="Correctivo",X21="Manual"),"25%",""))))))</f>
        <v>40%</v>
      </c>
      <c r="Z21" s="37" t="s">
        <v>66</v>
      </c>
      <c r="AA21" s="37" t="s">
        <v>67</v>
      </c>
      <c r="AB21" s="37" t="s">
        <v>68</v>
      </c>
      <c r="AC21" s="18">
        <f t="shared" si="9"/>
        <v>5.183999999999999E-2</v>
      </c>
      <c r="AD21" s="132"/>
      <c r="AE21" s="17">
        <f t="shared" si="5"/>
        <v>5.183999999999999E-2</v>
      </c>
      <c r="AF21" s="132"/>
      <c r="AG21" s="19">
        <f>IFERROR(IF(AND(V18="Impacto",V19="Impacto",V20="Impacto",V21="Impacto"),(AG20-(+AG20*Y21)),IF(V21="Impacto",(O18-(+O18*Y21)),IF(V21="Probabilidad",AG20,""))),"")</f>
        <v>0.6</v>
      </c>
      <c r="AH21" s="135"/>
      <c r="AI21" s="111"/>
      <c r="AJ21" s="20"/>
      <c r="AK21" s="39"/>
      <c r="AL21" s="36"/>
      <c r="AM21" s="39"/>
      <c r="AN21" s="20"/>
      <c r="AO21" s="114"/>
      <c r="AP21" s="117"/>
      <c r="AQ21" s="117"/>
      <c r="AR21" s="118"/>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39">
        <v>5</v>
      </c>
      <c r="R22" s="36" t="s">
        <v>137</v>
      </c>
      <c r="S22" s="36" t="s">
        <v>138</v>
      </c>
      <c r="T22" s="36" t="s">
        <v>139</v>
      </c>
      <c r="U22" s="40" t="str">
        <f t="shared" si="8"/>
        <v>El oficial de logística y/o quien sea responsable del planeamiento logístico en las Unidades militares (D4-B4-S4-C4)   verifica las necesidades y limitaciones  trimestralmente para realizar el plan de necesidades, de acuerdo a la Directiva de planeamiento logístico N°0000050/2021,   con el fin de optimizar la inversión de los recursos, de acuerdo a las solicitudes de los procesos, en caso de no realizar la verificacion de las necesidaes de sus Unidades, deberan justificar cmo se establecieron para la generacion de los planes, dejando como evidencia de los planes de necesidades.</v>
      </c>
      <c r="V22" s="16" t="str">
        <f t="shared" si="1"/>
        <v>Probabilidad</v>
      </c>
      <c r="W22" s="37" t="s">
        <v>64</v>
      </c>
      <c r="X22" s="37" t="s">
        <v>65</v>
      </c>
      <c r="Y22" s="17" t="str">
        <f>IF(AND(W22="Preventivo",X22="Automático"),"50%",IF(AND(W22="Preventivo",X22="Manual"),"40%",IF(AND(W22="Detectivo",X22="Automático"),"40%",IF(AND(W22="Detectivo",X22="Manual"),"30%",IF(AND(W22="Correctivo",X22="Automático"),"35%",IF(AND(W22="Correctivo",X22="Manual"),"25%",""))))))</f>
        <v>40%</v>
      </c>
      <c r="Z22" s="37" t="s">
        <v>66</v>
      </c>
      <c r="AA22" s="37" t="s">
        <v>67</v>
      </c>
      <c r="AB22" s="37" t="s">
        <v>68</v>
      </c>
      <c r="AC22" s="18">
        <f t="shared" si="9"/>
        <v>3.1103999999999993E-2</v>
      </c>
      <c r="AD22" s="132"/>
      <c r="AE22" s="17">
        <f>+AC22</f>
        <v>3.1103999999999993E-2</v>
      </c>
      <c r="AF22" s="132"/>
      <c r="AG22" s="19">
        <f>IFERROR(IF(AND(V16="Impacto",V17="Impacto",V18="Impacto",V19="Impacto",V22="Impacto"),(AG19-(+AG19*Y22)),IF(V22="Impacto",(O16-(+O16*Y22)),IF(V22="Probabilidad",AG19,""))),"")</f>
        <v>0.6</v>
      </c>
      <c r="AH22" s="135"/>
      <c r="AI22" s="111"/>
      <c r="AJ22" s="20"/>
      <c r="AK22" s="39"/>
      <c r="AL22" s="36"/>
      <c r="AM22" s="39"/>
      <c r="AN22" s="20"/>
      <c r="AO22" s="114"/>
      <c r="AP22" s="117"/>
      <c r="AQ22" s="117"/>
      <c r="AR22" s="118"/>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39"/>
      <c r="R23" s="39"/>
      <c r="S23" s="39"/>
      <c r="T23" s="39"/>
      <c r="U23" s="40" t="str">
        <f t="shared" si="8"/>
        <v xml:space="preserve">  </v>
      </c>
      <c r="V23" s="16" t="str">
        <f t="shared" si="1"/>
        <v/>
      </c>
      <c r="W23" s="37"/>
      <c r="X23" s="37"/>
      <c r="Y23" s="17" t="str">
        <f>IF(AND(W23="Preventivo",X23="Automático"),"50%",IF(AND(W23="Preventivo",X23="Manual"),"40%",IF(AND(W23="Detectivo",X23="Automático"),"40%",IF(AND(W23="Detectivo",X23="Manual"),"30%",IF(AND(W23="Correctivo",X23="Automático"),"35%",IF(AND(W23="Correctivo",X23="Manual"),"25%",""))))))</f>
        <v/>
      </c>
      <c r="Z23" s="37"/>
      <c r="AA23" s="37"/>
      <c r="AB23" s="37"/>
      <c r="AC23" s="18" t="str">
        <f t="shared" si="9"/>
        <v/>
      </c>
      <c r="AD23" s="132"/>
      <c r="AE23" s="17" t="str">
        <f>+AC23</f>
        <v/>
      </c>
      <c r="AF23" s="132"/>
      <c r="AG23" s="19" t="str">
        <f>IFERROR(IF(AND(V17="Impacto",V18="Impacto",V19="Impacto",V20="Impacto",V23="Impacto"),(AG20-(+AG20*Y23)),IF(V23="Impacto",(O17-(+O17*Y23)),IF(V23="Probabilidad",AG20,""))),"")</f>
        <v/>
      </c>
      <c r="AH23" s="135"/>
      <c r="AI23" s="111"/>
      <c r="AJ23" s="20"/>
      <c r="AK23" s="39"/>
      <c r="AL23" s="36"/>
      <c r="AM23" s="39"/>
      <c r="AN23" s="20"/>
      <c r="AO23" s="114"/>
      <c r="AP23" s="117"/>
      <c r="AQ23" s="117"/>
      <c r="AR23" s="118"/>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39"/>
      <c r="R24" s="39"/>
      <c r="S24" s="39"/>
      <c r="T24" s="39"/>
      <c r="U24" s="40" t="str">
        <f t="shared" si="8"/>
        <v xml:space="preserve">  </v>
      </c>
      <c r="V24" s="16" t="str">
        <f t="shared" si="1"/>
        <v/>
      </c>
      <c r="W24" s="37"/>
      <c r="X24" s="37"/>
      <c r="Y24" s="17" t="str">
        <f>IF(AND(W24="Preventivo",X24="Automático"),"50%",IF(AND(W24="Preventivo",X24="Manual"),"40%",IF(AND(W24="Detectivo",X24="Automático"),"40%",IF(AND(W24="Detectivo",X24="Manual"),"30%",IF(AND(W24="Correctivo",X24="Automático"),"35%",IF(AND(W24="Correctivo",X24="Manual"),"25%",""))))))</f>
        <v/>
      </c>
      <c r="Z24" s="37"/>
      <c r="AA24" s="37"/>
      <c r="AB24" s="37"/>
      <c r="AC24" s="18" t="str">
        <f t="shared" si="9"/>
        <v/>
      </c>
      <c r="AD24" s="132"/>
      <c r="AE24" s="17" t="str">
        <f>+AC24</f>
        <v/>
      </c>
      <c r="AF24" s="132"/>
      <c r="AG24" s="19" t="str">
        <f>IFERROR(IF(AND(V18="Impacto",V19="Impacto",V20="Impacto",V21="Impacto",V24="Impacto"),(AG21-(+AG21*Y24)),IF(V24="Impacto",(O18-(+O18*Y24)),IF(V24="Probabilidad",AG21,""))),"")</f>
        <v/>
      </c>
      <c r="AH24" s="135"/>
      <c r="AI24" s="111"/>
      <c r="AJ24" s="20"/>
      <c r="AK24" s="39"/>
      <c r="AL24" s="36"/>
      <c r="AM24" s="39"/>
      <c r="AN24" s="20"/>
      <c r="AO24" s="114"/>
      <c r="AP24" s="117"/>
      <c r="AQ24" s="117"/>
      <c r="AR24" s="118"/>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t="s">
        <v>82</v>
      </c>
      <c r="D25" s="138" t="s">
        <v>79</v>
      </c>
      <c r="E25" s="138" t="s">
        <v>140</v>
      </c>
      <c r="F25" s="138" t="s">
        <v>141</v>
      </c>
      <c r="G25" s="150" t="str">
        <f t="shared" ref="G25" si="11">+CONCATENATE(D25," ",E25," ",F25)</f>
        <v>Posibilidad de Afectación Reputacional por la desactualización de la normatividad de los procesos, procedimientos, formatos y/o directivas debido a inadecuada aplicación de la normatividad juridica vigente .</v>
      </c>
      <c r="H25" s="138" t="s">
        <v>84</v>
      </c>
      <c r="I25" s="114">
        <f>'[3]Análisis causa - frecuencia'!C112</f>
        <v>252</v>
      </c>
      <c r="J25" s="123" t="str">
        <f>IF(I25&lt;=0,"",IF(I25&lt;=3,"Muy Baja",IF(I25&lt;=34,"Baja",IF(I25&lt;=600,"Media",IF(I25&lt;=6000,"Alta","Muy Alta")))))</f>
        <v>Media</v>
      </c>
      <c r="K25" s="126">
        <f>IF(J25="","",IF(J25="Muy Baja",0.2,IF(J25="Baja",0.4,IF(J25="Media",0.6,IF(J25="Alta",0.8,IF(J25="Muy Alta",1,))))))</f>
        <v>0.6</v>
      </c>
      <c r="L25" s="141" t="s">
        <v>142</v>
      </c>
      <c r="M25" s="141" t="str">
        <f>IF(NOT(ISERROR(MATCH(L25,'[3]Tabla Impacto'!$B$221:$B$223,0))),'[3]Tabla Impacto'!$F$223,L25)</f>
        <v xml:space="preserve">     El riesgo afecta la imagen de alguna área de la organización</v>
      </c>
      <c r="N25" s="123" t="str">
        <f>IF(OR(M25='[3]Tabla Impacto'!$C$11,M25='[3]Tabla Impacto'!$D$11),"Leve",IF(OR(M25='[3]Tabla Impacto'!$C$12,M25='[3]Tabla Impacto'!$D$12),"Menor",IF(OR(M25='[3]Tabla Impacto'!$C$13,M25='[3]Tabla Impacto'!$D$13),"Moderado",IF(OR(M25='[3]Tabla Impacto'!$C$14,M25='[3]Tabla Impacto'!$D$14),"Mayor",IF(OR(M25='[3]Tabla Impacto'!$C$15,M25='[3]Tabla Impacto'!$D$15),"Catastrófico","")))))</f>
        <v>Leve</v>
      </c>
      <c r="O25" s="126">
        <f>IF(N25="","",IF(N25="Leve",0.2,IF(N25="Menor",0.4,IF(N25="Moderado",0.6,IF(N25="Mayor",0.8,IF(N25="Catastrófico",1,))))))</f>
        <v>0.2</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39">
        <v>1</v>
      </c>
      <c r="R25" s="36" t="s">
        <v>143</v>
      </c>
      <c r="S25" s="36" t="s">
        <v>144</v>
      </c>
      <c r="T25" s="36" t="s">
        <v>145</v>
      </c>
      <c r="U25" s="40" t="str">
        <f>+CONCATENATE(R25," ",S25," ",T25)</f>
        <v>El Director de Planeación Estratégica Logística y el Oficial de Políticas Logísticas,  verifica trimestralmente las solicitudes de las recomendaciones y sugerencias que a la normtividad logistica que lleguen al Departamento de Logística, conforme al procedimiento POLÍTICAS LOGÍSTICAS "P-JEMPP--CEDE4-350" con el propósito de realizar la revisión de recomendaciones y sugerencias a las políticas logísticas existentes, en caso de no revisar o no recibir recomendaciones a la Normtividad Logistica existente, se debera dejar documentado los motivos,dejando como evidencia un oficios, circular y/o radiogramas.</v>
      </c>
      <c r="V25" s="16" t="str">
        <f t="shared" si="1"/>
        <v>Probabilidad</v>
      </c>
      <c r="W25" s="37" t="s">
        <v>64</v>
      </c>
      <c r="X25" s="37" t="s">
        <v>65</v>
      </c>
      <c r="Y25" s="17" t="str">
        <f>IF(AND(W25="Preventivo",X25="Automático"),"50%",IF(AND(W25="Preventivo",X25="Manual"),"40%",IF(AND(W25="Detectivo",X25="Automático"),"40%",IF(AND(W25="Detectivo",X25="Manual"),"30%",IF(AND(W25="Correctivo",X25="Automático"),"35%",IF(AND(W25="Correctivo",X25="Manual"),"25%",""))))))</f>
        <v>40%</v>
      </c>
      <c r="Z25" s="37" t="s">
        <v>66</v>
      </c>
      <c r="AA25" s="37" t="s">
        <v>67</v>
      </c>
      <c r="AB25" s="37" t="s">
        <v>68</v>
      </c>
      <c r="AC25" s="18">
        <f>IFERROR(IF(V25="Probabilidad",(K25-(+K25*Y25)),IF(V25="Impacto",K25,"")),"")</f>
        <v>0.36</v>
      </c>
      <c r="AD25" s="132" t="str">
        <f>IFERROR(LOOKUP(LOOKUP(2,1/(AC25:AC31&lt;&gt;""),AC25:AC31),'[3]Opciones Tratamiento'!$I$2:$I$6,'[3]Opciones Tratamiento'!$J$2:$J$6),"")</f>
        <v>Muy Baja</v>
      </c>
      <c r="AE25" s="17">
        <f>+AC25</f>
        <v>0.36</v>
      </c>
      <c r="AF25" s="132" t="str">
        <f>IFERROR(LOOKUP(LOOKUP(2,1/(AG25:AG31&lt;&gt;""),AG25:AG31),'[3]Opciones Tratamiento'!L2:M6),"")</f>
        <v>Leve</v>
      </c>
      <c r="AG25" s="19">
        <f>IFERROR(IF(V25="Impacto",(O25-(+O25*Y25)),IF(V25="Probabilidad",O25,"")),"")</f>
        <v>0.2</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Bajo</v>
      </c>
      <c r="AI25" s="111" t="s">
        <v>146</v>
      </c>
      <c r="AJ25" s="20"/>
      <c r="AK25" s="39"/>
      <c r="AL25" s="36" t="s">
        <v>125</v>
      </c>
      <c r="AM25" s="39" t="s">
        <v>126</v>
      </c>
      <c r="AN25" s="20"/>
      <c r="AO25" s="114" t="s">
        <v>81</v>
      </c>
      <c r="AP25" s="117" t="s">
        <v>117</v>
      </c>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89.75" hidden="1" customHeight="1" x14ac:dyDescent="0.25">
      <c r="A26" s="144"/>
      <c r="B26" s="173"/>
      <c r="C26" s="147"/>
      <c r="D26" s="138"/>
      <c r="E26" s="138"/>
      <c r="F26" s="138"/>
      <c r="G26" s="150"/>
      <c r="H26" s="138"/>
      <c r="I26" s="114"/>
      <c r="J26" s="123"/>
      <c r="K26" s="126"/>
      <c r="L26" s="141"/>
      <c r="M26" s="141"/>
      <c r="N26" s="123"/>
      <c r="O26" s="126"/>
      <c r="P26" s="129"/>
      <c r="Q26" s="39">
        <v>2</v>
      </c>
      <c r="R26" s="36" t="s">
        <v>147</v>
      </c>
      <c r="S26" s="36" t="s">
        <v>148</v>
      </c>
      <c r="T26" s="36" t="s">
        <v>149</v>
      </c>
      <c r="U26" s="40" t="str">
        <f>+CONCATENATE(R26," ",S26," ",T26)</f>
        <v>El Director de Planeación Estratégica Logística, el Oficial de Políticas Logísticas DIPEL y los responsables de Planeación Logística en el COLOG y COADE  valida anualmente la alineación de las Políticas Logísticas con los Objetivos del Ejército Nacional y la normatividad vigente, conforme al procedimiento POLÍTICAS LOGÍSTICAS "P-JEMPP--CEDE4-350" con el fin de revisar procesos, procedimientos, Lineamientos del Comandante del Ejército, Objetivos Estratégicos, roles y vínculos y la interacción de las tres Jefaturas de Estado mayor con la normatividad Logística,  en caso de no realizar la revision de la alineación, se debera justificar los motivos por los cuales no se adelanto la actividad,  dejando como evidencia Matriz de seguimiento y oficios de la actividad.</v>
      </c>
      <c r="V26" s="16" t="str">
        <f t="shared" si="1"/>
        <v>Probabilidad</v>
      </c>
      <c r="W26" s="37" t="s">
        <v>64</v>
      </c>
      <c r="X26" s="37" t="s">
        <v>65</v>
      </c>
      <c r="Y26" s="17" t="str">
        <f t="shared" ref="Y26" si="12">IF(AND(W26="Preventivo",X26="Automático"),"50%",IF(AND(W26="Preventivo",X26="Manual"),"40%",IF(AND(W26="Detectivo",X26="Automático"),"40%",IF(AND(W26="Detectivo",X26="Manual"),"30%",IF(AND(W26="Correctivo",X26="Automático"),"35%",IF(AND(W26="Correctivo",X26="Manual"),"25%",""))))))</f>
        <v>40%</v>
      </c>
      <c r="Z26" s="37" t="s">
        <v>66</v>
      </c>
      <c r="AA26" s="37" t="s">
        <v>67</v>
      </c>
      <c r="AB26" s="37" t="s">
        <v>68</v>
      </c>
      <c r="AC26" s="18">
        <f>IFERROR(IF(AND(V25="Probabilidad",V26="Probabilidad"),(AE25-(+AE25*Y26)),IF(V26="Probabilidad",(K25-(+K25*Y26)),IF(V26="Impacto",AE25,""))),"")</f>
        <v>0.216</v>
      </c>
      <c r="AD26" s="132"/>
      <c r="AE26" s="17">
        <f t="shared" ref="AE26" si="13">+AC26</f>
        <v>0.216</v>
      </c>
      <c r="AF26" s="132"/>
      <c r="AG26" s="19">
        <f>IFERROR(IF(AND(V25="Impacto",V26="Impacto"),(AG25-(+AG25*Y26)),IF(V26="Impacto",(O25-(+O25*Y26)),IF(V26="Probabilidad",AG25,""))),"")</f>
        <v>0.2</v>
      </c>
      <c r="AH26" s="135"/>
      <c r="AI26" s="111"/>
      <c r="AJ26" s="20"/>
      <c r="AK26" s="39"/>
      <c r="AL26" s="36" t="s">
        <v>130</v>
      </c>
      <c r="AM26" s="39" t="s">
        <v>126</v>
      </c>
      <c r="AN26" s="20"/>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39">
        <v>3</v>
      </c>
      <c r="R27" s="36" t="s">
        <v>143</v>
      </c>
      <c r="S27" s="36" t="s">
        <v>150</v>
      </c>
      <c r="T27" s="36" t="s">
        <v>151</v>
      </c>
      <c r="U27" s="40" t="str">
        <f t="shared" ref="U27:U31" si="14">+CONCATENATE(R27," ",S27," ",T27)</f>
        <v xml:space="preserve">El Director de Planeación Estratégica Logística y el Oficial de Políticas Logísticas,   difunde de manera trimestral las políticas y lineamientos que orientan al Sistema Integrado de Gestión Logística conforme al procedimiento POLÍTICAS LOGÍSTICAS "P-JEMPP--CEDE4-350",  con el fin de capacitar al personal que compone el área administrativa y logística de la Fuerza,  en caso de no hacer la difusion se debera buscar mecanismos que permitan dar a conocer la vigencia de las politicas existentes a las Unidades, dejando como evidencia acta de capacitación. </v>
      </c>
      <c r="V27" s="16" t="str">
        <f t="shared" si="1"/>
        <v>Probabilidad</v>
      </c>
      <c r="W27" s="37" t="s">
        <v>64</v>
      </c>
      <c r="X27" s="37" t="s">
        <v>65</v>
      </c>
      <c r="Y27" s="17" t="str">
        <f>IF(AND(W27="Preventivo",X27="Automático"),"50%",IF(AND(W27="Preventivo",X27="Manual"),"40%",IF(AND(W27="Detectivo",X27="Automático"),"40%",IF(AND(W27="Detectivo",X27="Manual"),"30%",IF(AND(W27="Correctivo",X27="Automático"),"35%",IF(AND(W27="Correctivo",X27="Manual"),"25%",""))))))</f>
        <v>40%</v>
      </c>
      <c r="Z27" s="37" t="s">
        <v>66</v>
      </c>
      <c r="AA27" s="37" t="s">
        <v>67</v>
      </c>
      <c r="AB27" s="37" t="s">
        <v>68</v>
      </c>
      <c r="AC27" s="18">
        <f t="shared" ref="AC27:AC31" si="15">IFERROR(IF(AND(V26="Probabilidad",V27="Probabilidad"),(AE26-(+AE26*Y27)),IF(V27="Probabilidad",(K26-(+K26*Y27)),IF(V27="Impacto",AE26,""))),"")</f>
        <v>0.12959999999999999</v>
      </c>
      <c r="AD27" s="132"/>
      <c r="AE27" s="17">
        <f>+AC27</f>
        <v>0.12959999999999999</v>
      </c>
      <c r="AF27" s="132"/>
      <c r="AG27" s="19">
        <f>IFERROR(IF(AND(V25="Impacto",V26="Impacto",V27="Impacto"),(AG26-(+AG26*Y27)),IF(V27="Impacto",(O25-(+O25*Y27)),IF(V27="Probabilidad",AG26,""))),"")</f>
        <v>0.2</v>
      </c>
      <c r="AH27" s="135"/>
      <c r="AI27" s="111"/>
      <c r="AJ27" s="20"/>
      <c r="AK27" s="39"/>
      <c r="AL27" s="36"/>
      <c r="AM27" s="39"/>
      <c r="AN27" s="20"/>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39"/>
      <c r="R28" s="39"/>
      <c r="S28" s="39"/>
      <c r="T28" s="39"/>
      <c r="U28" s="40" t="str">
        <f t="shared" si="14"/>
        <v xml:space="preserve">  </v>
      </c>
      <c r="V28" s="16" t="str">
        <f t="shared" si="1"/>
        <v/>
      </c>
      <c r="W28" s="37"/>
      <c r="X28" s="37"/>
      <c r="Y28" s="17" t="str">
        <f t="shared" ref="Y28" si="16">IF(AND(W28="Preventivo",X28="Automático"),"50%",IF(AND(W28="Preventivo",X28="Manual"),"40%",IF(AND(W28="Detectivo",X28="Automático"),"40%",IF(AND(W28="Detectivo",X28="Manual"),"30%",IF(AND(W28="Correctivo",X28="Automático"),"35%",IF(AND(W28="Correctivo",X28="Manual"),"25%",""))))))</f>
        <v/>
      </c>
      <c r="Z28" s="37"/>
      <c r="AA28" s="37"/>
      <c r="AB28" s="37"/>
      <c r="AC28" s="18" t="str">
        <f t="shared" si="15"/>
        <v/>
      </c>
      <c r="AD28" s="132"/>
      <c r="AE28" s="17" t="str">
        <f t="shared" ref="AE28" si="17">+AC28</f>
        <v/>
      </c>
      <c r="AF28" s="132"/>
      <c r="AG28" s="19" t="str">
        <f>IFERROR(IF(AND(V25="Impacto",V26="Impacto",V27="Impacto",V28="Impacto"),(AG27-(+AG27*Y28)),IF(V28="Impacto",(O25-(+O25*Y28)),IF(V28="Probabilidad",AG27,""))),"")</f>
        <v/>
      </c>
      <c r="AH28" s="135"/>
      <c r="AI28" s="111"/>
      <c r="AJ28" s="20"/>
      <c r="AK28" s="39"/>
      <c r="AL28" s="36"/>
      <c r="AM28" s="39"/>
      <c r="AN28" s="20"/>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39"/>
      <c r="R29" s="39"/>
      <c r="S29" s="39"/>
      <c r="T29" s="39"/>
      <c r="U29" s="40" t="str">
        <f t="shared" si="14"/>
        <v xml:space="preserve">  </v>
      </c>
      <c r="V29" s="16" t="str">
        <f t="shared" si="1"/>
        <v/>
      </c>
      <c r="W29" s="37"/>
      <c r="X29" s="37"/>
      <c r="Y29" s="17" t="str">
        <f>IF(AND(W29="Preventivo",X29="Automático"),"50%",IF(AND(W29="Preventivo",X29="Manual"),"40%",IF(AND(W29="Detectivo",X29="Automático"),"40%",IF(AND(W29="Detectivo",X29="Manual"),"30%",IF(AND(W29="Correctivo",X29="Automático"),"35%",IF(AND(W29="Correctivo",X29="Manual"),"25%",""))))))</f>
        <v/>
      </c>
      <c r="Z29" s="37"/>
      <c r="AA29" s="37"/>
      <c r="AB29" s="37"/>
      <c r="AC29" s="18" t="str">
        <f t="shared" si="15"/>
        <v/>
      </c>
      <c r="AD29" s="132"/>
      <c r="AE29" s="17" t="str">
        <f>+AC29</f>
        <v/>
      </c>
      <c r="AF29" s="132"/>
      <c r="AG29" s="19" t="str">
        <f>IFERROR(IF(AND(V23="Impacto",V24="Impacto",V25="Impacto",V26="Impacto",V29="Impacto"),(AG26-(+AG26*Y29)),IF(V29="Impacto",(O23-(+O23*Y29)),IF(V29="Probabilidad",AG26,""))),"")</f>
        <v/>
      </c>
      <c r="AH29" s="135"/>
      <c r="AI29" s="111"/>
      <c r="AJ29" s="20"/>
      <c r="AK29" s="39"/>
      <c r="AL29" s="36"/>
      <c r="AM29" s="39"/>
      <c r="AN29" s="20"/>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39"/>
      <c r="R30" s="39"/>
      <c r="S30" s="39"/>
      <c r="T30" s="39"/>
      <c r="U30" s="40" t="str">
        <f t="shared" si="14"/>
        <v xml:space="preserve">  </v>
      </c>
      <c r="V30" s="16" t="str">
        <f t="shared" si="1"/>
        <v/>
      </c>
      <c r="W30" s="37"/>
      <c r="X30" s="37"/>
      <c r="Y30" s="17" t="str">
        <f>IF(AND(W30="Preventivo",X30="Automático"),"50%",IF(AND(W30="Preventivo",X30="Manual"),"40%",IF(AND(W30="Detectivo",X30="Automático"),"40%",IF(AND(W30="Detectivo",X30="Manual"),"30%",IF(AND(W30="Correctivo",X30="Automático"),"35%",IF(AND(W30="Correctivo",X30="Manual"),"25%",""))))))</f>
        <v/>
      </c>
      <c r="Z30" s="37"/>
      <c r="AA30" s="37"/>
      <c r="AB30" s="37"/>
      <c r="AC30" s="18" t="str">
        <f t="shared" si="15"/>
        <v/>
      </c>
      <c r="AD30" s="132"/>
      <c r="AE30" s="17" t="str">
        <f>+AC30</f>
        <v/>
      </c>
      <c r="AF30" s="132"/>
      <c r="AG30" s="19" t="str">
        <f>IFERROR(IF(AND(V24="Impacto",V25="Impacto",V26="Impacto",V27="Impacto",V30="Impacto"),(AG27-(+AG27*Y30)),IF(V30="Impacto",(O24-(+O24*Y30)),IF(V30="Probabilidad",AG27,""))),"")</f>
        <v/>
      </c>
      <c r="AH30" s="135"/>
      <c r="AI30" s="111"/>
      <c r="AJ30" s="20"/>
      <c r="AK30" s="39"/>
      <c r="AL30" s="36"/>
      <c r="AM30" s="39"/>
      <c r="AN30" s="20"/>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39"/>
      <c r="R31" s="39"/>
      <c r="S31" s="39"/>
      <c r="T31" s="39"/>
      <c r="U31" s="40" t="str">
        <f t="shared" si="14"/>
        <v xml:space="preserve">  </v>
      </c>
      <c r="V31" s="16" t="str">
        <f t="shared" si="1"/>
        <v/>
      </c>
      <c r="W31" s="37"/>
      <c r="X31" s="37"/>
      <c r="Y31" s="17" t="str">
        <f>IF(AND(W31="Preventivo",X31="Automático"),"50%",IF(AND(W31="Preventivo",X31="Manual"),"40%",IF(AND(W31="Detectivo",X31="Automático"),"40%",IF(AND(W31="Detectivo",X31="Manual"),"30%",IF(AND(W31="Correctivo",X31="Automático"),"35%",IF(AND(W31="Correctivo",X31="Manual"),"25%",""))))))</f>
        <v/>
      </c>
      <c r="Z31" s="37"/>
      <c r="AA31" s="37"/>
      <c r="AB31" s="37"/>
      <c r="AC31" s="18" t="str">
        <f t="shared" si="15"/>
        <v/>
      </c>
      <c r="AD31" s="132"/>
      <c r="AE31" s="17" t="str">
        <f>+AC31</f>
        <v/>
      </c>
      <c r="AF31" s="132"/>
      <c r="AG31" s="19" t="str">
        <f>IFERROR(IF(AND(V25="Impacto",V26="Impacto",V27="Impacto",V28="Impacto",V31="Impacto"),(AG28-(+AG28*Y31)),IF(V31="Impacto",(O25-(+O25*Y31)),IF(V31="Probabilidad",AG28,""))),"")</f>
        <v/>
      </c>
      <c r="AH31" s="135"/>
      <c r="AI31" s="111"/>
      <c r="AJ31" s="20"/>
      <c r="AK31" s="39"/>
      <c r="AL31" s="36"/>
      <c r="AM31" s="39"/>
      <c r="AN31" s="20"/>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80" hidden="1" customHeight="1" x14ac:dyDescent="0.25">
      <c r="A32" s="144" t="s">
        <v>74</v>
      </c>
      <c r="B32" s="173"/>
      <c r="C32" s="147" t="s">
        <v>82</v>
      </c>
      <c r="D32" s="138" t="s">
        <v>79</v>
      </c>
      <c r="E32" s="138" t="s">
        <v>152</v>
      </c>
      <c r="F32" s="138" t="s">
        <v>153</v>
      </c>
      <c r="G32" s="150" t="str">
        <f t="shared" ref="G32" si="18">+CONCATENATE(D32," ",E32," ",F32)</f>
        <v>Posibilidad de Afectación Reputacional por fallas en la trazabilidad de registros de los inventarios  y  en los procesos administrativos debido a alta rotación en el personal de almacenistas y jefes de inventario, que dificulta el control de los activos.</v>
      </c>
      <c r="H32" s="138" t="s">
        <v>87</v>
      </c>
      <c r="I32" s="114">
        <f>'[3]Análisis causa - frecuencia'!C153</f>
        <v>5012</v>
      </c>
      <c r="J32" s="123" t="str">
        <f>IF(I32&lt;=0,"",IF(I32&lt;=3,"Muy Baja",IF(I32&lt;=34,"Baja",IF(I32&lt;=600,"Media",IF(I32&lt;=6000,"Alta","Muy Alta")))))</f>
        <v>Alta</v>
      </c>
      <c r="K32" s="126">
        <f>IF(J32="","",IF(J32="Muy Baja",0.2,IF(J32="Baja",0.4,IF(J32="Media",0.6,IF(J32="Alta",0.8,IF(J32="Muy Alta",1,))))))</f>
        <v>0.8</v>
      </c>
      <c r="L32" s="141" t="s">
        <v>80</v>
      </c>
      <c r="M32" s="141" t="str">
        <f>IF(NOT(ISERROR(MATCH(L32,'[3]Tabla Impacto'!$B$221:$B$223,0))),'[3]Tabla Impacto'!$F$223,L32)</f>
        <v xml:space="preserve">     El riesgo afecta la imagen de la entidad con algunos usuarios de relevancia frente al logro de los objetivos</v>
      </c>
      <c r="N32" s="123" t="str">
        <f>IF(OR(M32='[3]Tabla Impacto'!$C$11,M32='[3]Tabla Impacto'!$D$11),"Leve",IF(OR(M32='[3]Tabla Impacto'!$C$12,M32='[3]Tabla Impacto'!$D$12),"Menor",IF(OR(M32='[3]Tabla Impacto'!$C$13,M32='[3]Tabla Impacto'!$D$13),"Moderado",IF(OR(M32='[3]Tabla Impacto'!$C$14,M32='[3]Tabla Impacto'!$D$14),"Mayor",IF(OR(M32='[3]Tabla Impacto'!$C$15,M32='[3]Tabla Impacto'!$D$15),"Catastrófico","")))))</f>
        <v>Moderado</v>
      </c>
      <c r="O32" s="126">
        <f>IF(N32="","",IF(N32="Leve",0.2,IF(N32="Menor",0.4,IF(N32="Moderado",0.6,IF(N32="Mayor",0.8,IF(N32="Catastrófico",1,))))))</f>
        <v>0.6</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Alto</v>
      </c>
      <c r="Q32" s="39">
        <v>1</v>
      </c>
      <c r="R32" s="36" t="s">
        <v>154</v>
      </c>
      <c r="S32" s="36" t="s">
        <v>155</v>
      </c>
      <c r="T32" s="36" t="s">
        <v>156</v>
      </c>
      <c r="U32" s="40" t="str">
        <f>+CONCATENATE(R32," ",S32," ",T32)</f>
        <v>El Director de Sistemas de Información Logística a traves dle area de inventarios,  verifica trimestralmente el cumplimiento al Plan y cronograma de visitas de seguimiento a inventarios a las Unidades del Ejército Nacional de acuerdo al procedimiento "seguimiento inventarios sistema (SAP - SILOG) P-JEMPP-CEDE4-272", para ello se realizara en las visitas la confrontación de inventarios con el propósito de controlar y verificar el estado de los bienes asignados a las Unidades y proyectar las depuraciones del material que cumplen su vida útil y/o se encuentren obsoletos, en caso de no poder realizar la verificación, se delegara de acuedo a sucesion del mando dentro de los gestores de inventarios realizarla,  dejando como evidencia un informe de la visita realizada.</v>
      </c>
      <c r="V32" s="16" t="str">
        <f t="shared" si="1"/>
        <v>Probabilidad</v>
      </c>
      <c r="W32" s="37" t="s">
        <v>64</v>
      </c>
      <c r="X32" s="37" t="s">
        <v>65</v>
      </c>
      <c r="Y32" s="17" t="str">
        <f>IF(AND(W32="Preventivo",X32="Automático"),"50%",IF(AND(W32="Preventivo",X32="Manual"),"40%",IF(AND(W32="Detectivo",X32="Automático"),"40%",IF(AND(W32="Detectivo",X32="Manual"),"30%",IF(AND(W32="Correctivo",X32="Automático"),"35%",IF(AND(W32="Correctivo",X32="Manual"),"25%",""))))))</f>
        <v>40%</v>
      </c>
      <c r="Z32" s="37" t="s">
        <v>66</v>
      </c>
      <c r="AA32" s="37" t="s">
        <v>67</v>
      </c>
      <c r="AB32" s="37" t="s">
        <v>68</v>
      </c>
      <c r="AC32" s="18">
        <f>IFERROR(IF(V32="Probabilidad",(K32-(+K32*Y32)),IF(V32="Impacto",K32,"")),"")</f>
        <v>0.48</v>
      </c>
      <c r="AD32" s="132" t="str">
        <f>IFERROR(LOOKUP(LOOKUP(2,1/(AC32:AC38&lt;&gt;""),AC32:AC38),'[3]Opciones Tratamiento'!$I$2:$I$6,'[3]Opciones Tratamiento'!$J$2:$J$6),"")</f>
        <v>Muy Baja</v>
      </c>
      <c r="AE32" s="17">
        <f>+AC32</f>
        <v>0.48</v>
      </c>
      <c r="AF32" s="132" t="str">
        <f>IFERROR(LOOKUP(LOOKUP(2,1/(AG32:AG38&lt;&gt;""),AG32:AG38),'[3]Opciones Tratamiento'!L2:M6),"")</f>
        <v>Moderado</v>
      </c>
      <c r="AG32" s="19">
        <f>IFERROR(IF(V32="Impacto",(O32-(+O32*Y32)),IF(V32="Probabilidad",O32,"")),"")</f>
        <v>0.6</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Moderado</v>
      </c>
      <c r="AI32" s="111" t="s">
        <v>69</v>
      </c>
      <c r="AJ32" s="20"/>
      <c r="AK32" s="39"/>
      <c r="AL32" s="36"/>
      <c r="AM32" s="39"/>
      <c r="AN32" s="20"/>
      <c r="AO32" s="114" t="s">
        <v>81</v>
      </c>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39">
        <v>2</v>
      </c>
      <c r="R33" s="36" t="s">
        <v>118</v>
      </c>
      <c r="S33" s="36" t="s">
        <v>157</v>
      </c>
      <c r="T33" s="36" t="s">
        <v>158</v>
      </c>
      <c r="U33" s="40" t="str">
        <f>+CONCATENATE(R33," ",S33," ",T33)</f>
        <v>El Director de Sistemas de Información Logística a traves del area de inventarios, verifican trimestralmente que el material que fue publicado en los actos administrativos y OAS, sea descargado del sistema SAP - SILOG, de acuerdo a los  procedimientos "Depuración de inventarios vigentes e Informativos administrativos y OAS P-JEMPP-CEDE4-275" con el fin de tener los cargos actualizados de inventarios, en caso de no realizar la verificación dentro del trimesrte, se debera proceder a buscar de manera inmediata la realización de esta,  quedando la evidencia un informe de la verificación de descargue de inventarios.</v>
      </c>
      <c r="V33" s="16" t="str">
        <f t="shared" si="1"/>
        <v>Probabilidad</v>
      </c>
      <c r="W33" s="37" t="s">
        <v>70</v>
      </c>
      <c r="X33" s="37" t="s">
        <v>65</v>
      </c>
      <c r="Y33" s="17" t="str">
        <f t="shared" ref="Y33" si="19">IF(AND(W33="Preventivo",X33="Automático"),"50%",IF(AND(W33="Preventivo",X33="Manual"),"40%",IF(AND(W33="Detectivo",X33="Automático"),"40%",IF(AND(W33="Detectivo",X33="Manual"),"30%",IF(AND(W33="Correctivo",X33="Automático"),"35%",IF(AND(W33="Correctivo",X33="Manual"),"25%",""))))))</f>
        <v>30%</v>
      </c>
      <c r="Z33" s="37" t="s">
        <v>66</v>
      </c>
      <c r="AA33" s="37" t="s">
        <v>67</v>
      </c>
      <c r="AB33" s="37" t="s">
        <v>68</v>
      </c>
      <c r="AC33" s="18">
        <f>IFERROR(IF(AND(V32="Probabilidad",V33="Probabilidad"),(AE32-(+AE32*Y33)),IF(V33="Probabilidad",(K32-(+K32*Y33)),IF(V33="Impacto",AE32,""))),"")</f>
        <v>0.33599999999999997</v>
      </c>
      <c r="AD33" s="132"/>
      <c r="AE33" s="17">
        <f t="shared" ref="AE33" si="20">+AC33</f>
        <v>0.33599999999999997</v>
      </c>
      <c r="AF33" s="132"/>
      <c r="AG33" s="19">
        <f>IFERROR(IF(AND(V32="Impacto",V33="Impacto"),(AG32-(+AG32*Y33)),IF(V33="Impacto",(O32-(+O32*Y33)),IF(V33="Probabilidad",AG32,""))),"")</f>
        <v>0.6</v>
      </c>
      <c r="AH33" s="135"/>
      <c r="AI33" s="111"/>
      <c r="AJ33" s="20"/>
      <c r="AK33" s="39"/>
      <c r="AL33" s="36"/>
      <c r="AM33" s="39"/>
      <c r="AN33" s="20"/>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39">
        <v>3</v>
      </c>
      <c r="R34" s="36" t="s">
        <v>159</v>
      </c>
      <c r="S34" s="36" t="s">
        <v>160</v>
      </c>
      <c r="T34" s="36" t="s">
        <v>161</v>
      </c>
      <c r="U34" s="40" t="str">
        <f t="shared" ref="U34:U38" si="21">+CONCATENATE(R34," ",S34," ",T34)</f>
        <v xml:space="preserve">El Jefe de Estado Mayor con el oficial de logística, jefe de inventarios y/o almacenistas en las Unidades militares   verifica mensualmente la actualización del sistema SAP de acuerdo a Directiva de planeamiento logístico N°0000050/2021  con el propósito de comprobar los movimientos de inventarios tanto administrativos como fiscales en lo referente a las asignaciones, reintegros y traspasos originados, en caso de no hacerla se debera verificar justificar por escrito el incumplimiento , dejando como evidencia las actas de revista de inventarios. </v>
      </c>
      <c r="V34" s="16" t="str">
        <f t="shared" si="1"/>
        <v>Probabilidad</v>
      </c>
      <c r="W34" s="37" t="s">
        <v>64</v>
      </c>
      <c r="X34" s="37" t="s">
        <v>65</v>
      </c>
      <c r="Y34" s="17" t="str">
        <f>IF(AND(W34="Preventivo",X34="Automático"),"50%",IF(AND(W34="Preventivo",X34="Manual"),"40%",IF(AND(W34="Detectivo",X34="Automático"),"40%",IF(AND(W34="Detectivo",X34="Manual"),"30%",IF(AND(W34="Correctivo",X34="Automático"),"35%",IF(AND(W34="Correctivo",X34="Manual"),"25%",""))))))</f>
        <v>40%</v>
      </c>
      <c r="Z34" s="37" t="s">
        <v>66</v>
      </c>
      <c r="AA34" s="37" t="s">
        <v>67</v>
      </c>
      <c r="AB34" s="37" t="s">
        <v>68</v>
      </c>
      <c r="AC34" s="18">
        <f t="shared" ref="AC34:AC38" si="22">IFERROR(IF(AND(V33="Probabilidad",V34="Probabilidad"),(AE33-(+AE33*Y34)),IF(V34="Probabilidad",(K33-(+K33*Y34)),IF(V34="Impacto",AE33,""))),"")</f>
        <v>0.20159999999999997</v>
      </c>
      <c r="AD34" s="132"/>
      <c r="AE34" s="17">
        <f>+AC34</f>
        <v>0.20159999999999997</v>
      </c>
      <c r="AF34" s="132"/>
      <c r="AG34" s="19">
        <f>IFERROR(IF(AND(V32="Impacto",V33="Impacto",V34="Impacto"),(AG33-(+AG33*Y34)),IF(V34="Impacto",(O32-(+O32*Y34)),IF(V34="Probabilidad",AG33,""))),"")</f>
        <v>0.6</v>
      </c>
      <c r="AH34" s="135"/>
      <c r="AI34" s="111"/>
      <c r="AJ34" s="20"/>
      <c r="AK34" s="39"/>
      <c r="AL34" s="36"/>
      <c r="AM34" s="39"/>
      <c r="AN34" s="20"/>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39">
        <v>4</v>
      </c>
      <c r="R35" s="36" t="s">
        <v>162</v>
      </c>
      <c r="S35" s="36" t="s">
        <v>163</v>
      </c>
      <c r="T35" s="36" t="s">
        <v>164</v>
      </c>
      <c r="U35" s="40" t="str">
        <f t="shared" si="21"/>
        <v>El Jefe de Estado Mayor con el oficial de logística y/o quien sea responsable del planeamiento logístico en las Unidades militares,  verifica mensualmente el cumplimento de la Directiva de planeamiento logístico N°0000050/2021 para el seguimiento de inventarios, con el fin de constatar los elementos que están físicos vs. sistema SAP y que no exista fuga o pérdida de material en bodega o en servicio, en caso de no hacerlo se debera soportar el nombramiento o designacion del inspector delegado de la actividad,dejando como evidencia informe  la orden semanal.</v>
      </c>
      <c r="V35" s="16" t="str">
        <f t="shared" si="1"/>
        <v>Probabilidad</v>
      </c>
      <c r="W35" s="37" t="s">
        <v>70</v>
      </c>
      <c r="X35" s="37" t="s">
        <v>65</v>
      </c>
      <c r="Y35" s="17" t="str">
        <f t="shared" ref="Y35" si="23">IF(AND(W35="Preventivo",X35="Automático"),"50%",IF(AND(W35="Preventivo",X35="Manual"),"40%",IF(AND(W35="Detectivo",X35="Automático"),"40%",IF(AND(W35="Detectivo",X35="Manual"),"30%",IF(AND(W35="Correctivo",X35="Automático"),"35%",IF(AND(W35="Correctivo",X35="Manual"),"25%",""))))))</f>
        <v>30%</v>
      </c>
      <c r="Z35" s="37" t="s">
        <v>66</v>
      </c>
      <c r="AA35" s="37" t="s">
        <v>67</v>
      </c>
      <c r="AB35" s="37" t="s">
        <v>68</v>
      </c>
      <c r="AC35" s="18">
        <f t="shared" si="22"/>
        <v>0.14111999999999997</v>
      </c>
      <c r="AD35" s="132"/>
      <c r="AE35" s="17">
        <f t="shared" ref="AE35" si="24">+AC35</f>
        <v>0.14111999999999997</v>
      </c>
      <c r="AF35" s="132"/>
      <c r="AG35" s="19">
        <f>IFERROR(IF(AND(V32="Impacto",V33="Impacto",V34="Impacto",V35="Impacto"),(AG34-(+AG34*Y35)),IF(V35="Impacto",(O32-(+O32*Y35)),IF(V35="Probabilidad",AG34,""))),"")</f>
        <v>0.6</v>
      </c>
      <c r="AH35" s="135"/>
      <c r="AI35" s="111"/>
      <c r="AJ35" s="20"/>
      <c r="AK35" s="39"/>
      <c r="AL35" s="36"/>
      <c r="AM35" s="39"/>
      <c r="AN35" s="20"/>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39"/>
      <c r="R36" s="39"/>
      <c r="S36" s="39"/>
      <c r="T36" s="39"/>
      <c r="U36" s="40" t="str">
        <f t="shared" si="21"/>
        <v xml:space="preserve">  </v>
      </c>
      <c r="V36" s="16" t="str">
        <f t="shared" si="1"/>
        <v/>
      </c>
      <c r="W36" s="37"/>
      <c r="X36" s="37"/>
      <c r="Y36" s="17" t="str">
        <f>IF(AND(W36="Preventivo",X36="Automático"),"50%",IF(AND(W36="Preventivo",X36="Manual"),"40%",IF(AND(W36="Detectivo",X36="Automático"),"40%",IF(AND(W36="Detectivo",X36="Manual"),"30%",IF(AND(W36="Correctivo",X36="Automático"),"35%",IF(AND(W36="Correctivo",X36="Manual"),"25%",""))))))</f>
        <v/>
      </c>
      <c r="Z36" s="37"/>
      <c r="AA36" s="37"/>
      <c r="AB36" s="37"/>
      <c r="AC36" s="18" t="str">
        <f t="shared" si="22"/>
        <v/>
      </c>
      <c r="AD36" s="132"/>
      <c r="AE36" s="17" t="str">
        <f>+AC36</f>
        <v/>
      </c>
      <c r="AF36" s="132"/>
      <c r="AG36" s="19" t="str">
        <f>IFERROR(IF(AND(V31="Impacto",V32="Impacto",V33="Impacto",V34="Impacto",V36="Impacto"),(AG34-(+AG34*Y36)),IF(V36="Impacto",(O31-(+O31*Y36)),IF(V36="Probabilidad",AG34,""))),"")</f>
        <v/>
      </c>
      <c r="AH36" s="135"/>
      <c r="AI36" s="111"/>
      <c r="AJ36" s="20"/>
      <c r="AK36" s="39"/>
      <c r="AL36" s="36"/>
      <c r="AM36" s="39"/>
      <c r="AN36" s="20"/>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39"/>
      <c r="R37" s="39"/>
      <c r="S37" s="39"/>
      <c r="T37" s="39"/>
      <c r="U37" s="40" t="str">
        <f t="shared" si="21"/>
        <v xml:space="preserve">  </v>
      </c>
      <c r="V37" s="16" t="str">
        <f t="shared" si="1"/>
        <v/>
      </c>
      <c r="W37" s="37"/>
      <c r="X37" s="37"/>
      <c r="Y37" s="17" t="str">
        <f>IF(AND(W37="Preventivo",X37="Automático"),"50%",IF(AND(W37="Preventivo",X37="Manual"),"40%",IF(AND(W37="Detectivo",X37="Automático"),"40%",IF(AND(W37="Detectivo",X37="Manual"),"30%",IF(AND(W37="Correctivo",X37="Automático"),"35%",IF(AND(W37="Correctivo",X37="Manual"),"25%",""))))))</f>
        <v/>
      </c>
      <c r="Z37" s="37"/>
      <c r="AA37" s="37"/>
      <c r="AB37" s="37"/>
      <c r="AC37" s="18" t="str">
        <f t="shared" si="22"/>
        <v/>
      </c>
      <c r="AD37" s="132"/>
      <c r="AE37" s="17" t="str">
        <f>+AC37</f>
        <v/>
      </c>
      <c r="AF37" s="132"/>
      <c r="AG37" s="19" t="str">
        <f>IFERROR(IF(AND(V31="Impacto",V32="Impacto",V33="Impacto",V34="Impacto",V37="Impacto"),(AG34-(+AG34*Y37)),IF(V37="Impacto",(O31-(+O31*Y37)),IF(V37="Probabilidad",AG34,""))),"")</f>
        <v/>
      </c>
      <c r="AH37" s="135"/>
      <c r="AI37" s="111"/>
      <c r="AJ37" s="20"/>
      <c r="AK37" s="39"/>
      <c r="AL37" s="36"/>
      <c r="AM37" s="39"/>
      <c r="AN37" s="20"/>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39"/>
      <c r="R38" s="39"/>
      <c r="S38" s="39"/>
      <c r="T38" s="39"/>
      <c r="U38" s="40" t="str">
        <f t="shared" si="21"/>
        <v xml:space="preserve">  </v>
      </c>
      <c r="V38" s="16" t="str">
        <f t="shared" si="1"/>
        <v/>
      </c>
      <c r="W38" s="37"/>
      <c r="X38" s="37"/>
      <c r="Y38" s="17" t="str">
        <f>IF(AND(W38="Preventivo",X38="Automático"),"50%",IF(AND(W38="Preventivo",X38="Manual"),"40%",IF(AND(W38="Detectivo",X38="Automático"),"40%",IF(AND(W38="Detectivo",X38="Manual"),"30%",IF(AND(W38="Correctivo",X38="Automático"),"35%",IF(AND(W38="Correctivo",X38="Manual"),"25%",""))))))</f>
        <v/>
      </c>
      <c r="Z38" s="37"/>
      <c r="AA38" s="37"/>
      <c r="AB38" s="37"/>
      <c r="AC38" s="18" t="str">
        <f t="shared" si="22"/>
        <v/>
      </c>
      <c r="AD38" s="132"/>
      <c r="AE38" s="17" t="str">
        <f>+AC38</f>
        <v/>
      </c>
      <c r="AF38" s="132"/>
      <c r="AG38" s="19" t="str">
        <f>IFERROR(IF(AND(V32="Impacto",V33="Impacto",V34="Impacto",V35="Impacto",V38="Impacto"),(AG35-(+AG35*Y38)),IF(V38="Impacto",(O32-(+O32*Y38)),IF(V38="Probabilidad",AG35,""))),"")</f>
        <v/>
      </c>
      <c r="AH38" s="135"/>
      <c r="AI38" s="111"/>
      <c r="AJ38" s="20"/>
      <c r="AK38" s="39"/>
      <c r="AL38" s="36"/>
      <c r="AM38" s="39"/>
      <c r="AN38" s="20"/>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t="s">
        <v>82</v>
      </c>
      <c r="D39" s="138" t="s">
        <v>165</v>
      </c>
      <c r="E39" s="138" t="s">
        <v>166</v>
      </c>
      <c r="F39" s="138" t="s">
        <v>167</v>
      </c>
      <c r="G39" s="150" t="str">
        <f t="shared" ref="G39" si="25">+CONCATENATE(D39," ",E39," ",F39)</f>
        <v>Posibilidad de Afectación Reputacional y Económica por prescribir las obligaciones de las pólizas del parque automotor de la Fuerza, debido a falencias en el seguimiento y control de planes, procesos, procedimientos, instructivos y  metodologías para las reclamaciones por siniestros.</v>
      </c>
      <c r="H39" s="138" t="s">
        <v>87</v>
      </c>
      <c r="I39" s="114">
        <f>'[3]Análisis causa - frecuencia'!C196</f>
        <v>174</v>
      </c>
      <c r="J39" s="123" t="str">
        <f>IF(I39&lt;=0,"",IF(I39&lt;=3,"Muy Baja",IF(I39&lt;=34,"Baja",IF(I39&lt;=600,"Media",IF(I39&lt;=6000,"Alta","Muy Alta")))))</f>
        <v>Media</v>
      </c>
      <c r="K39" s="126">
        <f>IF(J39="","",IF(J39="Muy Baja",0.2,IF(J39="Baja",0.4,IF(J39="Media",0.6,IF(J39="Alta",0.8,IF(J39="Muy Alta",1,))))))</f>
        <v>0.6</v>
      </c>
      <c r="L39" s="141" t="s">
        <v>80</v>
      </c>
      <c r="M39" s="141" t="str">
        <f>IF(NOT(ISERROR(MATCH(L39,'[3]Tabla Impacto'!$B$221:$B$223,0))),'[3]Tabla Impacto'!$F$223,L39)</f>
        <v xml:space="preserve">     El riesgo afecta la imagen de la entidad con algunos usuarios de relevancia frente al logro de los objetivos</v>
      </c>
      <c r="N39" s="123" t="str">
        <f>IF(OR(M39='[3]Tabla Impacto'!$C$11,M39='[3]Tabla Impacto'!$D$11),"Leve",IF(OR(M39='[3]Tabla Impacto'!$C$12,M39='[3]Tabla Impacto'!$D$12),"Menor",IF(OR(M39='[3]Tabla Impacto'!$C$13,M39='[3]Tabla Impacto'!$D$13),"Moderado",IF(OR(M39='[3]Tabla Impacto'!$C$14,M39='[3]Tabla Impacto'!$D$14),"Mayor",IF(OR(M39='[3]Tabla Impacto'!$C$15,M39='[3]Tabla Impacto'!$D$15),"Catastrófico","")))))</f>
        <v>Moderado</v>
      </c>
      <c r="O39" s="126">
        <f>IF(N39="","",IF(N39="Leve",0.2,IF(N39="Menor",0.4,IF(N39="Moderado",0.6,IF(N39="Mayor",0.8,IF(N39="Catastrófico",1,))))))</f>
        <v>0.6</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Moderado</v>
      </c>
      <c r="Q39" s="39">
        <v>1</v>
      </c>
      <c r="R39" s="36" t="s">
        <v>118</v>
      </c>
      <c r="S39" s="36" t="s">
        <v>168</v>
      </c>
      <c r="T39" s="36" t="s">
        <v>169</v>
      </c>
      <c r="U39" s="40" t="str">
        <f>+CONCATENATE(R39," ",S39," ",T39)</f>
        <v>El Director de Sistemas de Información Logística a traves del area de inventarios, verifica mensualmente el cumplimiento de la  Directiva Permanente Operaciones Logísticas N 00000162 2019 Anexo “E" capitulo SEGUROS con el fin de controlar que se estén realizando los tramites de reclamación ante aseguradora de manera oportuna, en caso de no realizar la verificación se debera pedir reporte al area de Inventarios de transportes la relacion de reclamaciones por parte de las Unidades,  dejando como evidencia los oficios dirigidos a la aseguradora.</v>
      </c>
      <c r="V39" s="16" t="str">
        <f t="shared" si="1"/>
        <v>Probabilidad</v>
      </c>
      <c r="W39" s="37" t="s">
        <v>64</v>
      </c>
      <c r="X39" s="37" t="s">
        <v>65</v>
      </c>
      <c r="Y39" s="17" t="str">
        <f>IF(AND(W39="Preventivo",X39="Automático"),"50%",IF(AND(W39="Preventivo",X39="Manual"),"40%",IF(AND(W39="Detectivo",X39="Automático"),"40%",IF(AND(W39="Detectivo",X39="Manual"),"30%",IF(AND(W39="Correctivo",X39="Automático"),"35%",IF(AND(W39="Correctivo",X39="Manual"),"25%",""))))))</f>
        <v>40%</v>
      </c>
      <c r="Z39" s="37" t="s">
        <v>66</v>
      </c>
      <c r="AA39" s="37" t="s">
        <v>67</v>
      </c>
      <c r="AB39" s="37" t="s">
        <v>68</v>
      </c>
      <c r="AC39" s="18">
        <f>IFERROR(IF(V39="Probabilidad",(K39-(+K39*Y39)),IF(V39="Impacto",K39,"")),"")</f>
        <v>0.36</v>
      </c>
      <c r="AD39" s="132" t="str">
        <f>IFERROR(LOOKUP(LOOKUP(2,1/(AC39:AC45&lt;&gt;""),AC39:AC45),'[3]Opciones Tratamiento'!$I$2:$I$6,'[3]Opciones Tratamiento'!$J$2:$J$6),"")</f>
        <v>Muy Baja</v>
      </c>
      <c r="AE39" s="17">
        <f>+AC39</f>
        <v>0.36</v>
      </c>
      <c r="AF39" s="132" t="str">
        <f>IFERROR(LOOKUP(LOOKUP(2,1/(AG39:AG45&lt;&gt;""),AG39:AG45),'[3]Opciones Tratamiento'!L2:M6),"")</f>
        <v>Moderado</v>
      </c>
      <c r="AG39" s="19">
        <f>IFERROR(IF(V39="Impacto",(O39-(+O39*Y39)),IF(V39="Probabilidad",O39,"")),"")</f>
        <v>0.6</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Moderado</v>
      </c>
      <c r="AI39" s="111" t="s">
        <v>69</v>
      </c>
      <c r="AJ39" s="20"/>
      <c r="AK39" s="39"/>
      <c r="AL39" s="36"/>
      <c r="AM39" s="39"/>
      <c r="AN39" s="20"/>
      <c r="AO39" s="114" t="s">
        <v>81</v>
      </c>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39">
        <v>2</v>
      </c>
      <c r="R40" s="36" t="s">
        <v>118</v>
      </c>
      <c r="S40" s="36" t="s">
        <v>170</v>
      </c>
      <c r="T40" s="36" t="s">
        <v>171</v>
      </c>
      <c r="U40" s="40" t="str">
        <f>+CONCATENATE(R40," ",S40," ",T40)</f>
        <v>El Director de Sistemas de Información Logística a traves del area de inventarios,  verifica anualmente la proyección presupuestal para adquisición de las Pólizas de seguros, dando cumplimiento de la  Directiva Permanente Operaciones Logísticas N 00000162 2019 Anexo “E" capitulo SEGUROS literal  "F" con el propósito de coordinar con el MDN la asignación de partidas, suministrando información vigente actualizada en el SAP del parque automotor de la fuerza a asegurar, en caso de no hacer la verificacion de la  proyección, se debera informar y justificar por el imcumplimiento,  dejando como evidencia las formato  y soporte correo institucional.</v>
      </c>
      <c r="V40" s="16" t="str">
        <f t="shared" si="1"/>
        <v>Probabilidad</v>
      </c>
      <c r="W40" s="37" t="s">
        <v>64</v>
      </c>
      <c r="X40" s="37" t="s">
        <v>65</v>
      </c>
      <c r="Y40" s="17" t="str">
        <f t="shared" ref="Y40" si="26">IF(AND(W40="Preventivo",X40="Automático"),"50%",IF(AND(W40="Preventivo",X40="Manual"),"40%",IF(AND(W40="Detectivo",X40="Automático"),"40%",IF(AND(W40="Detectivo",X40="Manual"),"30%",IF(AND(W40="Correctivo",X40="Automático"),"35%",IF(AND(W40="Correctivo",X40="Manual"),"25%",""))))))</f>
        <v>40%</v>
      </c>
      <c r="Z40" s="37" t="s">
        <v>66</v>
      </c>
      <c r="AA40" s="37" t="s">
        <v>67</v>
      </c>
      <c r="AB40" s="37" t="s">
        <v>68</v>
      </c>
      <c r="AC40" s="18">
        <f>IFERROR(IF(AND(V39="Probabilidad",V40="Probabilidad"),(AE39-(+AE39*Y40)),IF(V40="Probabilidad",(K39-(+K39*Y40)),IF(V40="Impacto",AE39,""))),"")</f>
        <v>0.216</v>
      </c>
      <c r="AD40" s="132"/>
      <c r="AE40" s="17">
        <f t="shared" ref="AE40" si="27">+AC40</f>
        <v>0.216</v>
      </c>
      <c r="AF40" s="132"/>
      <c r="AG40" s="19">
        <f>IFERROR(IF(AND(V39="Impacto",V40="Impacto"),(AG39-(+AG39*Y40)),IF(V40="Impacto",(O39-(+O39*Y40)),IF(V40="Probabilidad",AG39,""))),"")</f>
        <v>0.6</v>
      </c>
      <c r="AH40" s="135"/>
      <c r="AI40" s="111"/>
      <c r="AJ40" s="20"/>
      <c r="AK40" s="39"/>
      <c r="AL40" s="36"/>
      <c r="AM40" s="39"/>
      <c r="AN40" s="20"/>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39">
        <v>3</v>
      </c>
      <c r="R41" s="36" t="s">
        <v>118</v>
      </c>
      <c r="S41" s="36" t="s">
        <v>172</v>
      </c>
      <c r="T41" s="36" t="s">
        <v>173</v>
      </c>
      <c r="U41" s="40" t="str">
        <f t="shared" ref="U41:U45" si="28">+CONCATENATE(R41," ",S41," ",T41)</f>
        <v>El Director de Sistemas de Información Logística a traves del area de inventarios, verifica semestralmente la restitución o reparación de automotor  en cumplimiento de lo establecido en el Manual de procedimientos  Administrativos y Contables para el manejo de Bienes del Ministerio de Defensa Nacional, con el fin de lograr que éstas restituyan los bienes de las mismas o superiores características conforme a procedimientos vigentes, en caso de no hacer la verificación, debera buscar de manera prioritaria realizarla, entendiendo la importancia fiscal del bien,
Dejando como evidencia las respectivas actas.</v>
      </c>
      <c r="V41" s="16" t="str">
        <f t="shared" si="1"/>
        <v>Probabilidad</v>
      </c>
      <c r="W41" s="37" t="s">
        <v>64</v>
      </c>
      <c r="X41" s="37" t="s">
        <v>65</v>
      </c>
      <c r="Y41" s="17" t="str">
        <f>IF(AND(W41="Preventivo",X41="Automático"),"50%",IF(AND(W41="Preventivo",X41="Manual"),"40%",IF(AND(W41="Detectivo",X41="Automático"),"40%",IF(AND(W41="Detectivo",X41="Manual"),"30%",IF(AND(W41="Correctivo",X41="Automático"),"35%",IF(AND(W41="Correctivo",X41="Manual"),"25%",""))))))</f>
        <v>40%</v>
      </c>
      <c r="Z41" s="37" t="s">
        <v>66</v>
      </c>
      <c r="AA41" s="37" t="s">
        <v>67</v>
      </c>
      <c r="AB41" s="37" t="s">
        <v>68</v>
      </c>
      <c r="AC41" s="18">
        <f t="shared" ref="AC41:AC45" si="29">IFERROR(IF(AND(V40="Probabilidad",V41="Probabilidad"),(AE40-(+AE40*Y41)),IF(V41="Probabilidad",(K40-(+K40*Y41)),IF(V41="Impacto",AE40,""))),"")</f>
        <v>0.12959999999999999</v>
      </c>
      <c r="AD41" s="132"/>
      <c r="AE41" s="17">
        <f>+AC41</f>
        <v>0.12959999999999999</v>
      </c>
      <c r="AF41" s="132"/>
      <c r="AG41" s="19">
        <f>IFERROR(IF(AND(V39="Impacto",V40="Impacto",V41="Impacto"),(AG40-(+AG40*Y41)),IF(V41="Impacto",(O39-(+O39*Y41)),IF(V41="Probabilidad",AG40,""))),"")</f>
        <v>0.6</v>
      </c>
      <c r="AH41" s="135"/>
      <c r="AI41" s="111"/>
      <c r="AJ41" s="20"/>
      <c r="AK41" s="39"/>
      <c r="AL41" s="36"/>
      <c r="AM41" s="39"/>
      <c r="AN41" s="20"/>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39"/>
      <c r="R42" s="39"/>
      <c r="S42" s="39"/>
      <c r="T42" s="39"/>
      <c r="U42" s="40" t="str">
        <f t="shared" si="28"/>
        <v xml:space="preserve">  </v>
      </c>
      <c r="V42" s="16" t="str">
        <f t="shared" si="1"/>
        <v/>
      </c>
      <c r="W42" s="37"/>
      <c r="X42" s="37"/>
      <c r="Y42" s="17" t="str">
        <f t="shared" ref="Y42" si="30">IF(AND(W42="Preventivo",X42="Automático"),"50%",IF(AND(W42="Preventivo",X42="Manual"),"40%",IF(AND(W42="Detectivo",X42="Automático"),"40%",IF(AND(W42="Detectivo",X42="Manual"),"30%",IF(AND(W42="Correctivo",X42="Automático"),"35%",IF(AND(W42="Correctivo",X42="Manual"),"25%",""))))))</f>
        <v/>
      </c>
      <c r="Z42" s="37"/>
      <c r="AA42" s="37"/>
      <c r="AB42" s="37"/>
      <c r="AC42" s="18" t="str">
        <f t="shared" si="29"/>
        <v/>
      </c>
      <c r="AD42" s="132"/>
      <c r="AE42" s="17" t="str">
        <f t="shared" ref="AE42" si="31">+AC42</f>
        <v/>
      </c>
      <c r="AF42" s="132"/>
      <c r="AG42" s="19" t="str">
        <f>IFERROR(IF(AND(V39="Impacto",V40="Impacto",V41="Impacto",V42="Impacto"),(AG41-(+AG41*Y42)),IF(V42="Impacto",(O39-(+O39*Y42)),IF(V42="Probabilidad",AG41,""))),"")</f>
        <v/>
      </c>
      <c r="AH42" s="135"/>
      <c r="AI42" s="111"/>
      <c r="AJ42" s="20"/>
      <c r="AK42" s="39"/>
      <c r="AL42" s="36"/>
      <c r="AM42" s="39"/>
      <c r="AN42" s="20"/>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39"/>
      <c r="R43" s="39"/>
      <c r="S43" s="39"/>
      <c r="T43" s="39"/>
      <c r="U43" s="40" t="str">
        <f t="shared" si="28"/>
        <v xml:space="preserve">  </v>
      </c>
      <c r="V43" s="16" t="str">
        <f t="shared" si="1"/>
        <v/>
      </c>
      <c r="W43" s="37"/>
      <c r="X43" s="37"/>
      <c r="Y43" s="17" t="str">
        <f>IF(AND(W43="Preventivo",X43="Automático"),"50%",IF(AND(W43="Preventivo",X43="Manual"),"40%",IF(AND(W43="Detectivo",X43="Automático"),"40%",IF(AND(W43="Detectivo",X43="Manual"),"30%",IF(AND(W43="Correctivo",X43="Automático"),"35%",IF(AND(W43="Correctivo",X43="Manual"),"25%",""))))))</f>
        <v/>
      </c>
      <c r="Z43" s="37"/>
      <c r="AA43" s="37"/>
      <c r="AB43" s="37"/>
      <c r="AC43" s="18" t="str">
        <f t="shared" si="29"/>
        <v/>
      </c>
      <c r="AD43" s="132"/>
      <c r="AE43" s="17" t="str">
        <f>+AC43</f>
        <v/>
      </c>
      <c r="AF43" s="132"/>
      <c r="AG43" s="19" t="str">
        <f>IFERROR(IF(AND(V38="Impacto",V39="Impacto",V40="Impacto",V41="Impacto",V43="Impacto"),(AG41-(+AG41*Y43)),IF(V43="Impacto",(O38-(+O38*Y43)),IF(V43="Probabilidad",AG41,""))),"")</f>
        <v/>
      </c>
      <c r="AH43" s="135"/>
      <c r="AI43" s="111"/>
      <c r="AJ43" s="20"/>
      <c r="AK43" s="39"/>
      <c r="AL43" s="36"/>
      <c r="AM43" s="39"/>
      <c r="AN43" s="20"/>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39"/>
      <c r="R44" s="39"/>
      <c r="S44" s="39"/>
      <c r="T44" s="39"/>
      <c r="U44" s="40" t="str">
        <f t="shared" si="28"/>
        <v xml:space="preserve">  </v>
      </c>
      <c r="V44" s="16" t="str">
        <f t="shared" si="1"/>
        <v/>
      </c>
      <c r="W44" s="37"/>
      <c r="X44" s="37"/>
      <c r="Y44" s="17" t="str">
        <f>IF(AND(W44="Preventivo",X44="Automático"),"50%",IF(AND(W44="Preventivo",X44="Manual"),"40%",IF(AND(W44="Detectivo",X44="Automático"),"40%",IF(AND(W44="Detectivo",X44="Manual"),"30%",IF(AND(W44="Correctivo",X44="Automático"),"35%",IF(AND(W44="Correctivo",X44="Manual"),"25%",""))))))</f>
        <v/>
      </c>
      <c r="Z44" s="37"/>
      <c r="AA44" s="37"/>
      <c r="AB44" s="37"/>
      <c r="AC44" s="18" t="str">
        <f t="shared" si="29"/>
        <v/>
      </c>
      <c r="AD44" s="132"/>
      <c r="AE44" s="17" t="str">
        <f>+AC44</f>
        <v/>
      </c>
      <c r="AF44" s="132"/>
      <c r="AG44" s="19" t="str">
        <f>IFERROR(IF(AND(V38="Impacto",V39="Impacto",V40="Impacto",V41="Impacto",V44="Impacto"),(AG41-(+AG41*Y44)),IF(V44="Impacto",(O38-(+O38*Y44)),IF(V44="Probabilidad",AG41,""))),"")</f>
        <v/>
      </c>
      <c r="AH44" s="135"/>
      <c r="AI44" s="111"/>
      <c r="AJ44" s="20"/>
      <c r="AK44" s="39"/>
      <c r="AL44" s="36"/>
      <c r="AM44" s="39"/>
      <c r="AN44" s="20"/>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39"/>
      <c r="R45" s="39"/>
      <c r="S45" s="39"/>
      <c r="T45" s="39"/>
      <c r="U45" s="40" t="str">
        <f t="shared" si="28"/>
        <v xml:space="preserve">  </v>
      </c>
      <c r="V45" s="16" t="str">
        <f t="shared" si="1"/>
        <v/>
      </c>
      <c r="W45" s="37"/>
      <c r="X45" s="37"/>
      <c r="Y45" s="17" t="str">
        <f>IF(AND(W45="Preventivo",X45="Automático"),"50%",IF(AND(W45="Preventivo",X45="Manual"),"40%",IF(AND(W45="Detectivo",X45="Automático"),"40%",IF(AND(W45="Detectivo",X45="Manual"),"30%",IF(AND(W45="Correctivo",X45="Automático"),"35%",IF(AND(W45="Correctivo",X45="Manual"),"25%",""))))))</f>
        <v/>
      </c>
      <c r="Z45" s="37"/>
      <c r="AA45" s="37"/>
      <c r="AB45" s="37"/>
      <c r="AC45" s="18" t="str">
        <f t="shared" si="29"/>
        <v/>
      </c>
      <c r="AD45" s="132"/>
      <c r="AE45" s="17" t="str">
        <f>+AC45</f>
        <v/>
      </c>
      <c r="AF45" s="132"/>
      <c r="AG45" s="19" t="str">
        <f>IFERROR(IF(AND(V39="Impacto",V40="Impacto",V41="Impacto",V42="Impacto",V45="Impacto"),(AG42-(+AG42*Y45)),IF(V45="Impacto",(O39-(+O39*Y45)),IF(V45="Probabilidad",AG42,""))),"")</f>
        <v/>
      </c>
      <c r="AH45" s="135"/>
      <c r="AI45" s="111"/>
      <c r="AJ45" s="20"/>
      <c r="AK45" s="39"/>
      <c r="AL45" s="36"/>
      <c r="AM45" s="39"/>
      <c r="AN45" s="20"/>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t="s">
        <v>82</v>
      </c>
      <c r="D46" s="138" t="s">
        <v>79</v>
      </c>
      <c r="E46" s="138" t="s">
        <v>174</v>
      </c>
      <c r="F46" s="138" t="s">
        <v>175</v>
      </c>
      <c r="G46" s="150" t="str">
        <f t="shared" ref="G46" si="32">+CONCATENATE(D46," ",E46," ",F46)</f>
        <v>Posibilidad de Afectación Reputacional por las fallas en la identificación de las necesidades para la creación de las especificaciones técnicas de un bien o servicio  a la inadecuada o no aplicación del procedimiento vigente para el subsistema Logístico.</v>
      </c>
      <c r="H46" s="138" t="s">
        <v>87</v>
      </c>
      <c r="I46" s="114">
        <f>'[3]Análisis causa - frecuencia'!C237</f>
        <v>12</v>
      </c>
      <c r="J46" s="123" t="str">
        <f>IF(I46&lt;=0,"",IF(I46&lt;=3,"Muy Baja",IF(I46&lt;=34,"Baja",IF(I46&lt;=600,"Media",IF(I46&lt;=6000,"Alta","Muy Alta")))))</f>
        <v>Baja</v>
      </c>
      <c r="K46" s="126">
        <f>IF(J46="","",IF(J46="Muy Baja",0.2,IF(J46="Baja",0.4,IF(J46="Media",0.6,IF(J46="Alta",0.8,IF(J46="Muy Alta",1,))))))</f>
        <v>0.4</v>
      </c>
      <c r="L46" s="141" t="s">
        <v>176</v>
      </c>
      <c r="M46" s="141" t="str">
        <f>IF(NOT(ISERROR(MATCH(L46,'[3]Tabla Impacto'!$B$221:$B$223,0))),'[3]Tabla Impacto'!$F$223,L46)</f>
        <v xml:space="preserve">     El riesgo afecta la imagen de la entidad internamente, de conocimiento general, nivel interno, de junta directiva y accionistas y/o de provedores</v>
      </c>
      <c r="N46" s="123" t="str">
        <f>IF(OR(M46='[3]Tabla Impacto'!$C$11,M46='[3]Tabla Impacto'!$D$11),"Leve",IF(OR(M46='[3]Tabla Impacto'!$C$12,M46='[3]Tabla Impacto'!$D$12),"Menor",IF(OR(M46='[3]Tabla Impacto'!$C$13,M46='[3]Tabla Impacto'!$D$13),"Moderado",IF(OR(M46='[3]Tabla Impacto'!$C$14,M46='[3]Tabla Impacto'!$D$14),"Mayor",IF(OR(M46='[3]Tabla Impacto'!$C$15,M46='[3]Tabla Impacto'!$D$15),"Catastrófico","")))))</f>
        <v>Menor</v>
      </c>
      <c r="O46" s="126">
        <f>IF(N46="","",IF(N46="Leve",0.2,IF(N46="Menor",0.4,IF(N46="Moderado",0.6,IF(N46="Mayor",0.8,IF(N46="Catastrófico",1,))))))</f>
        <v>0.4</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Moderado</v>
      </c>
      <c r="Q46" s="39">
        <v>1</v>
      </c>
      <c r="R46" s="36" t="s">
        <v>177</v>
      </c>
      <c r="S46" s="36" t="s">
        <v>178</v>
      </c>
      <c r="T46" s="36" t="s">
        <v>179</v>
      </c>
      <c r="U46" s="40" t="str">
        <f>+CONCATENATE(R46," ",S46," ",T46)</f>
        <v>El Director de Estructuración Técnica  verifica trimestralmente el cumplimiento de las directrices emitidas en el procedimeinto JEMPP-CEDE4-348, elaboración y/o actualización de las Especificaciones Técnicas versión vigente, con la trazabilidad de la información documentada,  con el fin de determinar que se haya cumplido todo el procedimiento de la elaboración de la especificación técnica con sus respectivos soportes cuando se presente necesidades, en caso de realizar la verificación, se debra justificar por escrito el incumplimiento, dejando como evidencia actas, informes, oficios, bases de datos y/o correos electrónicos institucionales.</v>
      </c>
      <c r="V46" s="16" t="str">
        <f t="shared" si="1"/>
        <v>Probabilidad</v>
      </c>
      <c r="W46" s="37" t="s">
        <v>64</v>
      </c>
      <c r="X46" s="37" t="s">
        <v>65</v>
      </c>
      <c r="Y46" s="17" t="str">
        <f>IF(AND(W46="Preventivo",X46="Automático"),"50%",IF(AND(W46="Preventivo",X46="Manual"),"40%",IF(AND(W46="Detectivo",X46="Automático"),"40%",IF(AND(W46="Detectivo",X46="Manual"),"30%",IF(AND(W46="Correctivo",X46="Automático"),"35%",IF(AND(W46="Correctivo",X46="Manual"),"25%",""))))))</f>
        <v>40%</v>
      </c>
      <c r="Z46" s="37" t="s">
        <v>66</v>
      </c>
      <c r="AA46" s="37" t="s">
        <v>67</v>
      </c>
      <c r="AB46" s="37" t="s">
        <v>68</v>
      </c>
      <c r="AC46" s="18">
        <f>IFERROR(IF(V46="Probabilidad",(K46-(+K46*Y46)),IF(V46="Impacto",K46,"")),"")</f>
        <v>0.24</v>
      </c>
      <c r="AD46" s="132" t="str">
        <f>IFERROR(LOOKUP(LOOKUP(2,1/(AC46:AC52&lt;&gt;""),AC46:AC52),'[3]Opciones Tratamiento'!$I$2:$I$6,'[3]Opciones Tratamiento'!$J$2:$J$6),"")</f>
        <v>Muy Baja</v>
      </c>
      <c r="AE46" s="17">
        <f>+AC46</f>
        <v>0.24</v>
      </c>
      <c r="AF46" s="132" t="str">
        <f>IFERROR(LOOKUP(LOOKUP(2,1/(AG46:AG52&lt;&gt;""),AG46:AG52),'[3]Opciones Tratamiento'!L2:M6),"")</f>
        <v>Menor</v>
      </c>
      <c r="AG46" s="19">
        <f>IFERROR(IF(V46="Impacto",(O46-(+O46*Y46)),IF(V46="Probabilidad",O46,"")),"")</f>
        <v>0.4</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Bajo</v>
      </c>
      <c r="AI46" s="111" t="s">
        <v>146</v>
      </c>
      <c r="AJ46" s="20"/>
      <c r="AK46" s="39"/>
      <c r="AL46" s="36"/>
      <c r="AM46" s="39"/>
      <c r="AN46" s="20"/>
      <c r="AO46" s="114" t="s">
        <v>81</v>
      </c>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39">
        <v>2</v>
      </c>
      <c r="R47" s="36" t="s">
        <v>177</v>
      </c>
      <c r="S47" s="36" t="s">
        <v>180</v>
      </c>
      <c r="T47" s="36" t="s">
        <v>181</v>
      </c>
      <c r="U47" s="40" t="str">
        <f>+CONCATENATE(R47," ",S47," ",T47)</f>
        <v>El Director de Estructuración Técnica verifica semestralmente  la revison del formato relacionado con la elaboración de especificaciones técnicas de acuerdo con la Directiva de planeamiento logístico N°0000050/2021 Anexo "E" con el fin de que se atiendan las observaciones o recomendaciones en el al formato vigente cuando se presenten,  en caso de no realizar la revision al no contar observaciónes o recomendaciones, se debera generar ratificación del uso del mismo, dejando como evidencia informe de la revisión del formato.</v>
      </c>
      <c r="V47" s="16" t="str">
        <f t="shared" si="1"/>
        <v>Probabilidad</v>
      </c>
      <c r="W47" s="37" t="s">
        <v>64</v>
      </c>
      <c r="X47" s="37" t="s">
        <v>65</v>
      </c>
      <c r="Y47" s="17" t="str">
        <f t="shared" ref="Y47" si="33">IF(AND(W47="Preventivo",X47="Automático"),"50%",IF(AND(W47="Preventivo",X47="Manual"),"40%",IF(AND(W47="Detectivo",X47="Automático"),"40%",IF(AND(W47="Detectivo",X47="Manual"),"30%",IF(AND(W47="Correctivo",X47="Automático"),"35%",IF(AND(W47="Correctivo",X47="Manual"),"25%",""))))))</f>
        <v>40%</v>
      </c>
      <c r="Z47" s="37" t="s">
        <v>66</v>
      </c>
      <c r="AA47" s="37" t="s">
        <v>67</v>
      </c>
      <c r="AB47" s="37" t="s">
        <v>68</v>
      </c>
      <c r="AC47" s="18">
        <f>IFERROR(IF(AND(V46="Probabilidad",V47="Probabilidad"),(AE46-(+AE46*Y47)),IF(V47="Probabilidad",(K46-(+K46*Y47)),IF(V47="Impacto",AE46,""))),"")</f>
        <v>0.14399999999999999</v>
      </c>
      <c r="AD47" s="132"/>
      <c r="AE47" s="17">
        <f t="shared" ref="AE47" si="34">+AC47</f>
        <v>0.14399999999999999</v>
      </c>
      <c r="AF47" s="132"/>
      <c r="AG47" s="19">
        <f>IFERROR(IF(AND(V46="Impacto",V47="Impacto"),(AG46-(+AG46*Y47)),IF(V47="Impacto",(O46-(+O46*Y47)),IF(V47="Probabilidad",AG46,""))),"")</f>
        <v>0.4</v>
      </c>
      <c r="AH47" s="135"/>
      <c r="AI47" s="111"/>
      <c r="AJ47" s="20"/>
      <c r="AK47" s="39"/>
      <c r="AL47" s="36"/>
      <c r="AM47" s="39"/>
      <c r="AN47" s="20"/>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39">
        <v>3</v>
      </c>
      <c r="R48" s="36" t="s">
        <v>177</v>
      </c>
      <c r="S48" s="36" t="s">
        <v>182</v>
      </c>
      <c r="T48" s="36" t="s">
        <v>183</v>
      </c>
      <c r="U48" s="40" t="str">
        <f t="shared" ref="U48:U52" si="35">+CONCATENATE(R48," ",S48," ",T48)</f>
        <v>El Director de Estructuración Técnica verifica trimestralmente el cumplimiento y diligenciamiento adecuado en cuanto a la la utilización de formato vigente y aprobado para la elaboración y/o actualización de las Especificaciones Técnicas  de acuerdo con el  procedimiento P-JEMPP-CEDE4-348 vigente,  con el fin de no tener modificaciones o alteraciones que generen incumplimiento a la normatividad, en caso de no realizar la verificacion del cumplimeinto del uso correcto del formato, se debera justificar la norealizacion de la actividad, dejando como evidencia el formato vigente y aprobado.</v>
      </c>
      <c r="V48" s="16" t="str">
        <f t="shared" si="1"/>
        <v>Probabilidad</v>
      </c>
      <c r="W48" s="37" t="s">
        <v>70</v>
      </c>
      <c r="X48" s="37" t="s">
        <v>65</v>
      </c>
      <c r="Y48" s="17" t="str">
        <f>IF(AND(W48="Preventivo",X48="Automático"),"50%",IF(AND(W48="Preventivo",X48="Manual"),"40%",IF(AND(W48="Detectivo",X48="Automático"),"40%",IF(AND(W48="Detectivo",X48="Manual"),"30%",IF(AND(W48="Correctivo",X48="Automático"),"35%",IF(AND(W48="Correctivo",X48="Manual"),"25%",""))))))</f>
        <v>30%</v>
      </c>
      <c r="Z48" s="37" t="s">
        <v>66</v>
      </c>
      <c r="AA48" s="37" t="s">
        <v>67</v>
      </c>
      <c r="AB48" s="37" t="s">
        <v>68</v>
      </c>
      <c r="AC48" s="18">
        <f t="shared" ref="AC48:AC52" si="36">IFERROR(IF(AND(V47="Probabilidad",V48="Probabilidad"),(AE47-(+AE47*Y48)),IF(V48="Probabilidad",(K47-(+K47*Y48)),IF(V48="Impacto",AE47,""))),"")</f>
        <v>0.1008</v>
      </c>
      <c r="AD48" s="132"/>
      <c r="AE48" s="17">
        <f>+AC48</f>
        <v>0.1008</v>
      </c>
      <c r="AF48" s="132"/>
      <c r="AG48" s="19">
        <f>IFERROR(IF(AND(V46="Impacto",V47="Impacto",V48="Impacto"),(AG47-(+AG47*Y48)),IF(V48="Impacto",(O46-(+O46*Y48)),IF(V48="Probabilidad",AG47,""))),"")</f>
        <v>0.4</v>
      </c>
      <c r="AH48" s="135"/>
      <c r="AI48" s="111"/>
      <c r="AJ48" s="20"/>
      <c r="AK48" s="39"/>
      <c r="AL48" s="36"/>
      <c r="AM48" s="39"/>
      <c r="AN48" s="20"/>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39"/>
      <c r="R49" s="39"/>
      <c r="S49" s="39"/>
      <c r="T49" s="39"/>
      <c r="U49" s="40" t="str">
        <f t="shared" si="35"/>
        <v xml:space="preserve">  </v>
      </c>
      <c r="V49" s="16" t="str">
        <f t="shared" si="1"/>
        <v/>
      </c>
      <c r="W49" s="37"/>
      <c r="X49" s="37"/>
      <c r="Y49" s="17" t="str">
        <f t="shared" ref="Y49" si="37">IF(AND(W49="Preventivo",X49="Automático"),"50%",IF(AND(W49="Preventivo",X49="Manual"),"40%",IF(AND(W49="Detectivo",X49="Automático"),"40%",IF(AND(W49="Detectivo",X49="Manual"),"30%",IF(AND(W49="Correctivo",X49="Automático"),"35%",IF(AND(W49="Correctivo",X49="Manual"),"25%",""))))))</f>
        <v/>
      </c>
      <c r="Z49" s="37"/>
      <c r="AA49" s="37"/>
      <c r="AB49" s="37"/>
      <c r="AC49" s="18" t="str">
        <f t="shared" si="36"/>
        <v/>
      </c>
      <c r="AD49" s="132"/>
      <c r="AE49" s="17" t="str">
        <f t="shared" ref="AE49" si="38">+AC49</f>
        <v/>
      </c>
      <c r="AF49" s="132"/>
      <c r="AG49" s="19" t="str">
        <f>IFERROR(IF(AND(V46="Impacto",V47="Impacto",V48="Impacto",V49="Impacto"),(AG48-(+AG48*Y49)),IF(V49="Impacto",(O46-(+O46*Y49)),IF(V49="Probabilidad",AG48,""))),"")</f>
        <v/>
      </c>
      <c r="AH49" s="135"/>
      <c r="AI49" s="111"/>
      <c r="AJ49" s="20"/>
      <c r="AK49" s="39"/>
      <c r="AL49" s="36"/>
      <c r="AM49" s="39"/>
      <c r="AN49" s="20"/>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39"/>
      <c r="R50" s="39"/>
      <c r="S50" s="39"/>
      <c r="T50" s="39"/>
      <c r="U50" s="40" t="str">
        <f t="shared" si="35"/>
        <v xml:space="preserve">  </v>
      </c>
      <c r="V50" s="16" t="str">
        <f t="shared" si="1"/>
        <v/>
      </c>
      <c r="W50" s="37"/>
      <c r="X50" s="37"/>
      <c r="Y50" s="17" t="str">
        <f>IF(AND(W50="Preventivo",X50="Automático"),"50%",IF(AND(W50="Preventivo",X50="Manual"),"40%",IF(AND(W50="Detectivo",X50="Automático"),"40%",IF(AND(W50="Detectivo",X50="Manual"),"30%",IF(AND(W50="Correctivo",X50="Automático"),"35%",IF(AND(W50="Correctivo",X50="Manual"),"25%",""))))))</f>
        <v/>
      </c>
      <c r="Z50" s="37"/>
      <c r="AA50" s="37"/>
      <c r="AB50" s="37"/>
      <c r="AC50" s="18" t="str">
        <f t="shared" si="36"/>
        <v/>
      </c>
      <c r="AD50" s="132"/>
      <c r="AE50" s="17" t="str">
        <f>+AC50</f>
        <v/>
      </c>
      <c r="AF50" s="132"/>
      <c r="AG50" s="19" t="str">
        <f>IFERROR(IF(AND(V45="Impacto",V46="Impacto",V47="Impacto",V48="Impacto",V50="Impacto"),(AG48-(+AG48*Y50)),IF(V50="Impacto",(O45-(+O45*Y50)),IF(V50="Probabilidad",AG48,""))),"")</f>
        <v/>
      </c>
      <c r="AH50" s="135"/>
      <c r="AI50" s="111"/>
      <c r="AJ50" s="20"/>
      <c r="AK50" s="39"/>
      <c r="AL50" s="36"/>
      <c r="AM50" s="39"/>
      <c r="AN50" s="20"/>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39"/>
      <c r="R51" s="39"/>
      <c r="S51" s="39"/>
      <c r="T51" s="39"/>
      <c r="U51" s="40" t="str">
        <f t="shared" si="35"/>
        <v xml:space="preserve">  </v>
      </c>
      <c r="V51" s="16" t="str">
        <f t="shared" si="1"/>
        <v/>
      </c>
      <c r="W51" s="37"/>
      <c r="X51" s="37"/>
      <c r="Y51" s="17" t="str">
        <f>IF(AND(W51="Preventivo",X51="Automático"),"50%",IF(AND(W51="Preventivo",X51="Manual"),"40%",IF(AND(W51="Detectivo",X51="Automático"),"40%",IF(AND(W51="Detectivo",X51="Manual"),"30%",IF(AND(W51="Correctivo",X51="Automático"),"35%",IF(AND(W51="Correctivo",X51="Manual"),"25%",""))))))</f>
        <v/>
      </c>
      <c r="Z51" s="37"/>
      <c r="AA51" s="37"/>
      <c r="AB51" s="37"/>
      <c r="AC51" s="18" t="str">
        <f t="shared" si="36"/>
        <v/>
      </c>
      <c r="AD51" s="132"/>
      <c r="AE51" s="17" t="str">
        <f>+AC51</f>
        <v/>
      </c>
      <c r="AF51" s="132"/>
      <c r="AG51" s="19" t="str">
        <f>IFERROR(IF(AND(V45="Impacto",V46="Impacto",V47="Impacto",V48="Impacto",V51="Impacto"),(AG48-(+AG48*Y51)),IF(V51="Impacto",(O45-(+O45*Y51)),IF(V51="Probabilidad",AG48,""))),"")</f>
        <v/>
      </c>
      <c r="AH51" s="135"/>
      <c r="AI51" s="111"/>
      <c r="AJ51" s="20"/>
      <c r="AK51" s="39"/>
      <c r="AL51" s="36"/>
      <c r="AM51" s="39"/>
      <c r="AN51" s="20"/>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39"/>
      <c r="R52" s="39"/>
      <c r="S52" s="39"/>
      <c r="T52" s="39"/>
      <c r="U52" s="40" t="str">
        <f t="shared" si="35"/>
        <v xml:space="preserve">  </v>
      </c>
      <c r="V52" s="16" t="str">
        <f t="shared" si="1"/>
        <v/>
      </c>
      <c r="W52" s="37"/>
      <c r="X52" s="37"/>
      <c r="Y52" s="17" t="str">
        <f>IF(AND(W52="Preventivo",X52="Automático"),"50%",IF(AND(W52="Preventivo",X52="Manual"),"40%",IF(AND(W52="Detectivo",X52="Automático"),"40%",IF(AND(W52="Detectivo",X52="Manual"),"30%",IF(AND(W52="Correctivo",X52="Automático"),"35%",IF(AND(W52="Correctivo",X52="Manual"),"25%",""))))))</f>
        <v/>
      </c>
      <c r="Z52" s="37"/>
      <c r="AA52" s="37"/>
      <c r="AB52" s="37"/>
      <c r="AC52" s="18" t="str">
        <f t="shared" si="36"/>
        <v/>
      </c>
      <c r="AD52" s="132"/>
      <c r="AE52" s="17" t="str">
        <f>+AC52</f>
        <v/>
      </c>
      <c r="AF52" s="132"/>
      <c r="AG52" s="19" t="str">
        <f>IFERROR(IF(AND(V46="Impacto",V47="Impacto",V48="Impacto",V49="Impacto",V52="Impacto"),(AG49-(+AG49*Y52)),IF(V52="Impacto",(O46-(+O46*Y52)),IF(V52="Probabilidad",AG49,""))),"")</f>
        <v/>
      </c>
      <c r="AH52" s="135"/>
      <c r="AI52" s="111"/>
      <c r="AJ52" s="20"/>
      <c r="AK52" s="39"/>
      <c r="AL52" s="36"/>
      <c r="AM52" s="39"/>
      <c r="AN52" s="20"/>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IF(NOT(ISERROR(MATCH(L53,'[3]Tabla Impacto'!$B$221:$B$223,0))),'[3]Tabla Impacto'!$F$223,L53)</f>
        <v>0</v>
      </c>
      <c r="N53" s="123" t="str">
        <f>IF(OR(M53='[3]Tabla Impacto'!$C$11,M53='[3]Tabla Impacto'!$D$11),"Leve",IF(OR(M53='[3]Tabla Impacto'!$C$12,M53='[3]Tabla Impacto'!$D$12),"Menor",IF(OR(M53='[3]Tabla Impacto'!$C$13,M53='[3]Tabla Impacto'!$D$13),"Moderado",IF(OR(M53='[3]Tabla Impacto'!$C$14,M53='[3]Tabla Impacto'!$D$14),"Mayor",IF(OR(M53='[3]Tabla Impacto'!$C$15,M53='[3]Tabla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39"/>
      <c r="R53" s="36"/>
      <c r="S53" s="39"/>
      <c r="T53" s="36"/>
      <c r="U53" s="40" t="str">
        <f>+CONCATENATE(R53," ",S53," ",T53)</f>
        <v xml:space="preserve">  </v>
      </c>
      <c r="V53" s="16" t="str">
        <f t="shared" si="1"/>
        <v/>
      </c>
      <c r="W53" s="37"/>
      <c r="X53" s="37"/>
      <c r="Y53" s="17" t="str">
        <f>IF(AND(W53="Preventivo",X53="Automático"),"50%",IF(AND(W53="Preventivo",X53="Manual"),"40%",IF(AND(W53="Detectivo",X53="Automático"),"40%",IF(AND(W53="Detectivo",X53="Manual"),"30%",IF(AND(W53="Correctivo",X53="Automático"),"35%",IF(AND(W53="Correctivo",X53="Manual"),"25%",""))))))</f>
        <v/>
      </c>
      <c r="Z53" s="37"/>
      <c r="AA53" s="37"/>
      <c r="AB53" s="37"/>
      <c r="AC53" s="18" t="str">
        <f>IFERROR(IF(V53="Probabilidad",(K53-(+K53*Y53)),IF(V53="Impacto",K53,"")),"")</f>
        <v/>
      </c>
      <c r="AD53" s="132" t="str">
        <f>IFERROR(LOOKUP(LOOKUP(2,1/(AC53:AC59&lt;&gt;""),AC53:AC59),'[3]Opciones Tratamiento'!$I$2:$I$6,'[3]Opciones Tratamiento'!$J$2:$J$6),"")</f>
        <v/>
      </c>
      <c r="AE53" s="17" t="str">
        <f>+AC53</f>
        <v/>
      </c>
      <c r="AF53" s="132" t="str">
        <f>IFERROR(LOOKUP(LOOKUP(2,1/(AG53:AG59&lt;&gt;""),AG53:AG59),'[3]Opciones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20"/>
      <c r="AK53" s="39"/>
      <c r="AL53" s="36"/>
      <c r="AM53" s="39"/>
      <c r="AN53" s="20"/>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39"/>
      <c r="R54" s="39"/>
      <c r="S54" s="39"/>
      <c r="T54" s="39"/>
      <c r="U54" s="40" t="str">
        <f>+CONCATENATE(R54," ",S54," ",T54)</f>
        <v xml:space="preserve">  </v>
      </c>
      <c r="V54" s="16" t="str">
        <f t="shared" si="1"/>
        <v/>
      </c>
      <c r="W54" s="37"/>
      <c r="X54" s="37"/>
      <c r="Y54" s="17" t="str">
        <f t="shared" ref="Y54" si="40">IF(AND(W54="Preventivo",X54="Automático"),"50%",IF(AND(W54="Preventivo",X54="Manual"),"40%",IF(AND(W54="Detectivo",X54="Automático"),"40%",IF(AND(W54="Detectivo",X54="Manual"),"30%",IF(AND(W54="Correctivo",X54="Automático"),"35%",IF(AND(W54="Correctivo",X54="Manual"),"25%",""))))))</f>
        <v/>
      </c>
      <c r="Z54" s="37"/>
      <c r="AA54" s="37"/>
      <c r="AB54" s="37"/>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20"/>
      <c r="AK54" s="39"/>
      <c r="AL54" s="36"/>
      <c r="AM54" s="39"/>
      <c r="AN54" s="20"/>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39"/>
      <c r="R55" s="39"/>
      <c r="S55" s="39"/>
      <c r="T55" s="39"/>
      <c r="U55" s="40" t="str">
        <f t="shared" ref="U55:U59" si="42">+CONCATENATE(R55," ",S55," ",T55)</f>
        <v xml:space="preserve">  </v>
      </c>
      <c r="V55" s="16" t="str">
        <f t="shared" si="1"/>
        <v/>
      </c>
      <c r="W55" s="37"/>
      <c r="X55" s="37"/>
      <c r="Y55" s="17" t="str">
        <f>IF(AND(W55="Preventivo",X55="Automático"),"50%",IF(AND(W55="Preventivo",X55="Manual"),"40%",IF(AND(W55="Detectivo",X55="Automático"),"40%",IF(AND(W55="Detectivo",X55="Manual"),"30%",IF(AND(W55="Correctivo",X55="Automático"),"35%",IF(AND(W55="Correctivo",X55="Manual"),"25%",""))))))</f>
        <v/>
      </c>
      <c r="Z55" s="37"/>
      <c r="AA55" s="37"/>
      <c r="AB55" s="37"/>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20"/>
      <c r="AK55" s="39"/>
      <c r="AL55" s="36"/>
      <c r="AM55" s="39"/>
      <c r="AN55" s="20"/>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39"/>
      <c r="R56" s="39"/>
      <c r="S56" s="39"/>
      <c r="T56" s="39"/>
      <c r="U56" s="40" t="str">
        <f t="shared" si="42"/>
        <v xml:space="preserve">  </v>
      </c>
      <c r="V56" s="16" t="str">
        <f t="shared" si="1"/>
        <v/>
      </c>
      <c r="W56" s="37"/>
      <c r="X56" s="37"/>
      <c r="Y56" s="17" t="str">
        <f t="shared" ref="Y56" si="44">IF(AND(W56="Preventivo",X56="Automático"),"50%",IF(AND(W56="Preventivo",X56="Manual"),"40%",IF(AND(W56="Detectivo",X56="Automático"),"40%",IF(AND(W56="Detectivo",X56="Manual"),"30%",IF(AND(W56="Correctivo",X56="Automático"),"35%",IF(AND(W56="Correctivo",X56="Manual"),"25%",""))))))</f>
        <v/>
      </c>
      <c r="Z56" s="37"/>
      <c r="AA56" s="37"/>
      <c r="AB56" s="37"/>
      <c r="AC56" s="18" t="str">
        <f t="shared" si="43"/>
        <v/>
      </c>
      <c r="AD56" s="132"/>
      <c r="AE56" s="17" t="str">
        <f t="shared" ref="AE56" si="45">+AC56</f>
        <v/>
      </c>
      <c r="AF56" s="132"/>
      <c r="AG56" s="19" t="str">
        <f>IFERROR(IF(AND(V53="Impacto",V54="Impacto",V55="Impacto",V56="Impacto"),(AG55-(+AG55*Y56)),IF(V56="Impacto",(O53-(+O53*Y56)),IF(V56="Probabilidad",AG55,""))),"")</f>
        <v/>
      </c>
      <c r="AH56" s="135"/>
      <c r="AI56" s="111"/>
      <c r="AJ56" s="20"/>
      <c r="AK56" s="39"/>
      <c r="AL56" s="36"/>
      <c r="AM56" s="39"/>
      <c r="AN56" s="20"/>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39"/>
      <c r="R57" s="39"/>
      <c r="S57" s="39"/>
      <c r="T57" s="39"/>
      <c r="U57" s="40" t="str">
        <f t="shared" si="42"/>
        <v xml:space="preserve">  </v>
      </c>
      <c r="V57" s="16" t="str">
        <f t="shared" si="1"/>
        <v/>
      </c>
      <c r="W57" s="37"/>
      <c r="X57" s="37"/>
      <c r="Y57" s="17" t="str">
        <f>IF(AND(W57="Preventivo",X57="Automático"),"50%",IF(AND(W57="Preventivo",X57="Manual"),"40%",IF(AND(W57="Detectivo",X57="Automático"),"40%",IF(AND(W57="Detectivo",X57="Manual"),"30%",IF(AND(W57="Correctivo",X57="Automático"),"35%",IF(AND(W57="Correctivo",X57="Manual"),"25%",""))))))</f>
        <v/>
      </c>
      <c r="Z57" s="37"/>
      <c r="AA57" s="37"/>
      <c r="AB57" s="37"/>
      <c r="AC57" s="18" t="str">
        <f t="shared" si="43"/>
        <v/>
      </c>
      <c r="AD57" s="132"/>
      <c r="AE57" s="17" t="str">
        <f>+AC57</f>
        <v/>
      </c>
      <c r="AF57" s="132"/>
      <c r="AG57" s="19" t="str">
        <f>IFERROR(IF(AND(V52="Impacto",V53="Impacto",V54="Impacto",V55="Impacto",V57="Impacto"),(AG55-(+AG55*Y57)),IF(V57="Impacto",(O52-(+O52*Y57)),IF(V57="Probabilidad",AG55,""))),"")</f>
        <v/>
      </c>
      <c r="AH57" s="135"/>
      <c r="AI57" s="111"/>
      <c r="AJ57" s="20"/>
      <c r="AK57" s="39"/>
      <c r="AL57" s="36"/>
      <c r="AM57" s="39"/>
      <c r="AN57" s="20"/>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39"/>
      <c r="R58" s="39"/>
      <c r="S58" s="39"/>
      <c r="T58" s="39"/>
      <c r="U58" s="40" t="str">
        <f t="shared" si="42"/>
        <v xml:space="preserve">  </v>
      </c>
      <c r="V58" s="16" t="str">
        <f t="shared" si="1"/>
        <v/>
      </c>
      <c r="W58" s="37"/>
      <c r="X58" s="37"/>
      <c r="Y58" s="17" t="str">
        <f>IF(AND(W58="Preventivo",X58="Automático"),"50%",IF(AND(W58="Preventivo",X58="Manual"),"40%",IF(AND(W58="Detectivo",X58="Automático"),"40%",IF(AND(W58="Detectivo",X58="Manual"),"30%",IF(AND(W58="Correctivo",X58="Automático"),"35%",IF(AND(W58="Correctivo",X58="Manual"),"25%",""))))))</f>
        <v/>
      </c>
      <c r="Z58" s="37"/>
      <c r="AA58" s="37"/>
      <c r="AB58" s="37"/>
      <c r="AC58" s="18" t="str">
        <f t="shared" si="43"/>
        <v/>
      </c>
      <c r="AD58" s="132"/>
      <c r="AE58" s="17" t="str">
        <f>+AC58</f>
        <v/>
      </c>
      <c r="AF58" s="132"/>
      <c r="AG58" s="19" t="str">
        <f>IFERROR(IF(AND(V52="Impacto",V53="Impacto",V54="Impacto",V55="Impacto",V58="Impacto"),(AG55-(+AG55*Y58)),IF(V58="Impacto",(O52-(+O52*Y58)),IF(V58="Probabilidad",AG55,""))),"")</f>
        <v/>
      </c>
      <c r="AH58" s="135"/>
      <c r="AI58" s="111"/>
      <c r="AJ58" s="20"/>
      <c r="AK58" s="39"/>
      <c r="AL58" s="36"/>
      <c r="AM58" s="39"/>
      <c r="AN58" s="20"/>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39"/>
      <c r="R59" s="39"/>
      <c r="S59" s="39"/>
      <c r="T59" s="39"/>
      <c r="U59" s="40" t="str">
        <f t="shared" si="42"/>
        <v xml:space="preserve">  </v>
      </c>
      <c r="V59" s="16" t="str">
        <f t="shared" si="1"/>
        <v/>
      </c>
      <c r="W59" s="37"/>
      <c r="X59" s="37"/>
      <c r="Y59" s="17" t="str">
        <f>IF(AND(W59="Preventivo",X59="Automático"),"50%",IF(AND(W59="Preventivo",X59="Manual"),"40%",IF(AND(W59="Detectivo",X59="Automático"),"40%",IF(AND(W59="Detectivo",X59="Manual"),"30%",IF(AND(W59="Correctivo",X59="Automático"),"35%",IF(AND(W59="Correctivo",X59="Manual"),"25%",""))))))</f>
        <v/>
      </c>
      <c r="Z59" s="37"/>
      <c r="AA59" s="37"/>
      <c r="AB59" s="37"/>
      <c r="AC59" s="18" t="str">
        <f t="shared" si="43"/>
        <v/>
      </c>
      <c r="AD59" s="132"/>
      <c r="AE59" s="17" t="str">
        <f>+AC59</f>
        <v/>
      </c>
      <c r="AF59" s="132"/>
      <c r="AG59" s="19" t="str">
        <f>IFERROR(IF(AND(V53="Impacto",V54="Impacto",V55="Impacto",V56="Impacto",V59="Impacto"),(AG56-(+AG56*Y59)),IF(V59="Impacto",(O53-(+O53*Y59)),IF(V59="Probabilidad",AG56,""))),"")</f>
        <v/>
      </c>
      <c r="AH59" s="135"/>
      <c r="AI59" s="111"/>
      <c r="AJ59" s="20"/>
      <c r="AK59" s="39"/>
      <c r="AL59" s="36"/>
      <c r="AM59" s="39"/>
      <c r="AN59" s="20"/>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IF(NOT(ISERROR(MATCH(L60,'[3]Tabla Impacto'!$B$221:$B$223,0))),'[3]Tabla Impacto'!$F$223,L60)</f>
        <v>0</v>
      </c>
      <c r="N60" s="123" t="str">
        <f>IF(OR(M60='[3]Tabla Impacto'!$C$11,M60='[3]Tabla Impacto'!$D$11),"Leve",IF(OR(M60='[3]Tabla Impacto'!$C$12,M60='[3]Tabla Impacto'!$D$12),"Menor",IF(OR(M60='[3]Tabla Impacto'!$C$13,M60='[3]Tabla Impacto'!$D$13),"Moderado",IF(OR(M60='[3]Tabla Impacto'!$C$14,M60='[3]Tabla Impacto'!$D$14),"Mayor",IF(OR(M60='[3]Tabla Impacto'!$C$15,M60='[3]Tabla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39"/>
      <c r="R60" s="36"/>
      <c r="S60" s="39"/>
      <c r="T60" s="36"/>
      <c r="U60" s="40" t="str">
        <f>+CONCATENATE(R60," ",S60," ",T60)</f>
        <v xml:space="preserve">  </v>
      </c>
      <c r="V60" s="16" t="str">
        <f t="shared" si="1"/>
        <v/>
      </c>
      <c r="W60" s="37"/>
      <c r="X60" s="37"/>
      <c r="Y60" s="17" t="str">
        <f>IF(AND(W60="Preventivo",X60="Automático"),"50%",IF(AND(W60="Preventivo",X60="Manual"),"40%",IF(AND(W60="Detectivo",X60="Automático"),"40%",IF(AND(W60="Detectivo",X60="Manual"),"30%",IF(AND(W60="Correctivo",X60="Automático"),"35%",IF(AND(W60="Correctivo",X60="Manual"),"25%",""))))))</f>
        <v/>
      </c>
      <c r="Z60" s="37"/>
      <c r="AA60" s="37"/>
      <c r="AB60" s="37"/>
      <c r="AC60" s="18" t="str">
        <f>IFERROR(IF(V60="Probabilidad",(K60-(+K60*Y60)),IF(V60="Impacto",K60,"")),"")</f>
        <v/>
      </c>
      <c r="AD60" s="132" t="str">
        <f>IFERROR(LOOKUP(LOOKUP(2,1/(AC60:AC66&lt;&gt;""),AC60:AC66),'[3]Opciones Tratamiento'!$I$2:$I$6,'[3]Opciones Tratamiento'!$J$2:$J$6),"")</f>
        <v/>
      </c>
      <c r="AE60" s="17" t="str">
        <f>+AC60</f>
        <v/>
      </c>
      <c r="AF60" s="132" t="str">
        <f>IFERROR(LOOKUP(LOOKUP(2,1/(AG60:AG66&lt;&gt;""),AG60:AG66),'[3]Opciones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20"/>
      <c r="AK60" s="39"/>
      <c r="AL60" s="36"/>
      <c r="AM60" s="39"/>
      <c r="AN60" s="20"/>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39"/>
      <c r="R61" s="39"/>
      <c r="S61" s="39"/>
      <c r="T61" s="39"/>
      <c r="U61" s="40" t="str">
        <f>+CONCATENATE(R61," ",S61," ",T61)</f>
        <v xml:space="preserve">  </v>
      </c>
      <c r="V61" s="16" t="str">
        <f t="shared" si="1"/>
        <v/>
      </c>
      <c r="W61" s="37"/>
      <c r="X61" s="37"/>
      <c r="Y61" s="17" t="str">
        <f t="shared" ref="Y61" si="47">IF(AND(W61="Preventivo",X61="Automático"),"50%",IF(AND(W61="Preventivo",X61="Manual"),"40%",IF(AND(W61="Detectivo",X61="Automático"),"40%",IF(AND(W61="Detectivo",X61="Manual"),"30%",IF(AND(W61="Correctivo",X61="Automático"),"35%",IF(AND(W61="Correctivo",X61="Manual"),"25%",""))))))</f>
        <v/>
      </c>
      <c r="Z61" s="37"/>
      <c r="AA61" s="37"/>
      <c r="AB61" s="37"/>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20"/>
      <c r="AK61" s="39"/>
      <c r="AL61" s="36"/>
      <c r="AM61" s="39"/>
      <c r="AN61" s="20"/>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39"/>
      <c r="R62" s="39"/>
      <c r="S62" s="39"/>
      <c r="T62" s="39"/>
      <c r="U62" s="40" t="str">
        <f t="shared" ref="U62:U66" si="49">+CONCATENATE(R62," ",S62," ",T62)</f>
        <v xml:space="preserve">  </v>
      </c>
      <c r="V62" s="16" t="str">
        <f t="shared" si="1"/>
        <v/>
      </c>
      <c r="W62" s="37"/>
      <c r="X62" s="37"/>
      <c r="Y62" s="17" t="str">
        <f>IF(AND(W62="Preventivo",X62="Automático"),"50%",IF(AND(W62="Preventivo",X62="Manual"),"40%",IF(AND(W62="Detectivo",X62="Automático"),"40%",IF(AND(W62="Detectivo",X62="Manual"),"30%",IF(AND(W62="Correctivo",X62="Automático"),"35%",IF(AND(W62="Correctivo",X62="Manual"),"25%",""))))))</f>
        <v/>
      </c>
      <c r="Z62" s="37"/>
      <c r="AA62" s="37"/>
      <c r="AB62" s="37"/>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20"/>
      <c r="AK62" s="39"/>
      <c r="AL62" s="36"/>
      <c r="AM62" s="39"/>
      <c r="AN62" s="20"/>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39"/>
      <c r="R63" s="39"/>
      <c r="S63" s="39"/>
      <c r="T63" s="39"/>
      <c r="U63" s="40" t="str">
        <f t="shared" si="49"/>
        <v xml:space="preserve">  </v>
      </c>
      <c r="V63" s="16" t="str">
        <f t="shared" si="1"/>
        <v/>
      </c>
      <c r="W63" s="37"/>
      <c r="X63" s="37"/>
      <c r="Y63" s="17" t="str">
        <f t="shared" ref="Y63:Y65" si="51">IF(AND(W63="Preventivo",X63="Automático"),"50%",IF(AND(W63="Preventivo",X63="Manual"),"40%",IF(AND(W63="Detectivo",X63="Automático"),"40%",IF(AND(W63="Detectivo",X63="Manual"),"30%",IF(AND(W63="Correctivo",X63="Automático"),"35%",IF(AND(W63="Correctivo",X63="Manual"),"25%",""))))))</f>
        <v/>
      </c>
      <c r="Z63" s="37"/>
      <c r="AA63" s="37"/>
      <c r="AB63" s="37"/>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20"/>
      <c r="AK63" s="39"/>
      <c r="AL63" s="36"/>
      <c r="AM63" s="39"/>
      <c r="AN63" s="20"/>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39"/>
      <c r="R64" s="39"/>
      <c r="S64" s="39"/>
      <c r="T64" s="39"/>
      <c r="U64" s="40" t="str">
        <f t="shared" si="49"/>
        <v xml:space="preserve">  </v>
      </c>
      <c r="V64" s="16" t="str">
        <f t="shared" si="1"/>
        <v/>
      </c>
      <c r="W64" s="37"/>
      <c r="X64" s="37"/>
      <c r="Y64" s="17" t="str">
        <f t="shared" si="51"/>
        <v/>
      </c>
      <c r="Z64" s="37"/>
      <c r="AA64" s="37"/>
      <c r="AB64" s="37"/>
      <c r="AC64" s="18" t="str">
        <f t="shared" si="50"/>
        <v/>
      </c>
      <c r="AD64" s="133"/>
      <c r="AE64" s="17" t="str">
        <f t="shared" si="52"/>
        <v/>
      </c>
      <c r="AF64" s="133"/>
      <c r="AG64" s="19" t="str">
        <f>IFERROR(IF(AND(V61="Impacto",V62="Impacto",V63="Impacto",V64="Impacto"),(AG63-(+AG63*Y64)),IF(V64="Impacto",(O61-(+O61*Y64)),IF(V64="Probabilidad",AG63,""))),"")</f>
        <v/>
      </c>
      <c r="AH64" s="136"/>
      <c r="AI64" s="112"/>
      <c r="AJ64" s="20"/>
      <c r="AK64" s="39"/>
      <c r="AL64" s="36"/>
      <c r="AM64" s="39"/>
      <c r="AN64" s="20"/>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39"/>
      <c r="R65" s="39"/>
      <c r="S65" s="39"/>
      <c r="T65" s="39"/>
      <c r="U65" s="40" t="str">
        <f t="shared" si="49"/>
        <v xml:space="preserve">  </v>
      </c>
      <c r="V65" s="16" t="str">
        <f t="shared" si="1"/>
        <v/>
      </c>
      <c r="W65" s="37"/>
      <c r="X65" s="37"/>
      <c r="Y65" s="17" t="str">
        <f t="shared" si="51"/>
        <v/>
      </c>
      <c r="Z65" s="37"/>
      <c r="AA65" s="37"/>
      <c r="AB65" s="37"/>
      <c r="AC65" s="18" t="str">
        <f t="shared" si="50"/>
        <v/>
      </c>
      <c r="AD65" s="133"/>
      <c r="AE65" s="17" t="str">
        <f t="shared" si="52"/>
        <v/>
      </c>
      <c r="AF65" s="133"/>
      <c r="AG65" s="19" t="str">
        <f>IFERROR(IF(AND(V61="Impacto",V62="Impacto",V63="Impacto",V65="Impacto"),(AG63-(+AG63*Y65)),IF(V65="Impacto",(O61-(+O61*Y65)),IF(V65="Probabilidad",AG63,""))),"")</f>
        <v/>
      </c>
      <c r="AH65" s="136"/>
      <c r="AI65" s="112"/>
      <c r="AJ65" s="20"/>
      <c r="AK65" s="39"/>
      <c r="AL65" s="36"/>
      <c r="AM65" s="39"/>
      <c r="AN65" s="20"/>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39"/>
      <c r="R66" s="44"/>
      <c r="S66" s="44"/>
      <c r="T66" s="44"/>
      <c r="U66" s="43" t="str">
        <f t="shared" si="49"/>
        <v xml:space="preserve">  </v>
      </c>
      <c r="V66" s="21" t="str">
        <f t="shared" si="1"/>
        <v/>
      </c>
      <c r="W66" s="45"/>
      <c r="X66" s="45"/>
      <c r="Y66" s="22" t="str">
        <f>IF(AND(W66="Preventivo",X66="Automático"),"50%",IF(AND(W66="Preventivo",X66="Manual"),"40%",IF(AND(W66="Detectivo",X66="Automático"),"40%",IF(AND(W66="Detectivo",X66="Manual"),"30%",IF(AND(W66="Correctivo",X66="Automático"),"35%",IF(AND(W66="Correctivo",X66="Manual"),"25%",""))))))</f>
        <v/>
      </c>
      <c r="Z66" s="45"/>
      <c r="AA66" s="45"/>
      <c r="AB66" s="45"/>
      <c r="AC66" s="18" t="str">
        <f t="shared" si="50"/>
        <v/>
      </c>
      <c r="AD66" s="134"/>
      <c r="AE66" s="22" t="str">
        <f>+AC66</f>
        <v/>
      </c>
      <c r="AF66" s="134"/>
      <c r="AG66" s="23" t="str">
        <f>IFERROR(IF(AND(V60="Impacto",V61="Impacto",V62="Impacto",V63="Impacto",V66="Impacto"),(AG63-(+AG63*Y66)),IF(V66="Impacto",(O60-(+O60*Y66)),IF(V66="Probabilidad",AG63,""))),"")</f>
        <v/>
      </c>
      <c r="AH66" s="137"/>
      <c r="AI66" s="113"/>
      <c r="AJ66" s="24"/>
      <c r="AK66" s="44"/>
      <c r="AL66" s="42"/>
      <c r="AM66" s="44"/>
      <c r="AN66" s="24"/>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IF(NOT(ISERROR(MATCH(L67,'[3]Tabla Impacto'!$B$221:$B$223,0))),'[3]Tabla Impacto'!$F$223,L67)</f>
        <v>0</v>
      </c>
      <c r="N67" s="123" t="str">
        <f>IF(OR(M67='[3]Tabla Impacto'!$C$11,M67='[3]Tabla Impacto'!$D$11),"Leve",IF(OR(M67='[3]Tabla Impacto'!$C$12,M67='[3]Tabla Impacto'!$D$12),"Menor",IF(OR(M67='[3]Tabla Impacto'!$C$13,M67='[3]Tabla Impacto'!$D$13),"Moderado",IF(OR(M67='[3]Tabla Impacto'!$C$14,M67='[3]Tabla Impacto'!$D$14),"Mayor",IF(OR(M67='[3]Tabla Impacto'!$C$15,M67='[3]Tabla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39"/>
      <c r="R67" s="36"/>
      <c r="S67" s="39"/>
      <c r="T67" s="36"/>
      <c r="U67" s="40" t="str">
        <f>+CONCATENATE(R67," ",S67," ",T67)</f>
        <v xml:space="preserve">  </v>
      </c>
      <c r="V67" s="16" t="str">
        <f t="shared" si="1"/>
        <v>Probabilidad</v>
      </c>
      <c r="W67" s="37" t="s">
        <v>64</v>
      </c>
      <c r="X67" s="37" t="s">
        <v>65</v>
      </c>
      <c r="Y67" s="17" t="str">
        <f>IF(AND(W67="Preventivo",X67="Automático"),"50%",IF(AND(W67="Preventivo",X67="Manual"),"40%",IF(AND(W67="Detectivo",X67="Automático"),"40%",IF(AND(W67="Detectivo",X67="Manual"),"30%",IF(AND(W67="Correctivo",X67="Automático"),"35%",IF(AND(W67="Correctivo",X67="Manual"),"25%",""))))))</f>
        <v>40%</v>
      </c>
      <c r="Z67" s="37" t="s">
        <v>66</v>
      </c>
      <c r="AA67" s="37" t="s">
        <v>67</v>
      </c>
      <c r="AB67" s="37" t="s">
        <v>68</v>
      </c>
      <c r="AC67" s="18" t="str">
        <f>IFERROR(IF(V67="Probabilidad",(K67-(+K67*Y67)),IF(V67="Impacto",K67,"")),"")</f>
        <v/>
      </c>
      <c r="AD67" s="132" t="str">
        <f>IFERROR(LOOKUP(LOOKUP(2,1/(AC67:AC73&lt;&gt;""),AC67:AC73),'[3]Opciones Tratamiento'!$I$2:$I$6,'[3]Opciones Tratamiento'!$J$2:$J$6),"")</f>
        <v/>
      </c>
      <c r="AE67" s="17" t="str">
        <f>+AC67</f>
        <v/>
      </c>
      <c r="AF67" s="132" t="str">
        <f>IFERROR(LOOKUP(LOOKUP(2,1/(AG67:AG73&lt;&gt;""),AG67:AG73),'[3]Opciones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20"/>
      <c r="AK67" s="39"/>
      <c r="AL67" s="36"/>
      <c r="AM67" s="39"/>
      <c r="AN67" s="20"/>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39"/>
      <c r="R68" s="39"/>
      <c r="S68" s="39"/>
      <c r="T68" s="39"/>
      <c r="U68" s="40" t="str">
        <f>+CONCATENATE(R68," ",S68," ",T68)</f>
        <v xml:space="preserve">  </v>
      </c>
      <c r="V68" s="16" t="str">
        <f t="shared" si="1"/>
        <v/>
      </c>
      <c r="W68" s="37"/>
      <c r="X68" s="37"/>
      <c r="Y68" s="17" t="str">
        <f t="shared" ref="Y68" si="54">IF(AND(W68="Preventivo",X68="Automático"),"50%",IF(AND(W68="Preventivo",X68="Manual"),"40%",IF(AND(W68="Detectivo",X68="Automático"),"40%",IF(AND(W68="Detectivo",X68="Manual"),"30%",IF(AND(W68="Correctivo",X68="Automático"),"35%",IF(AND(W68="Correctivo",X68="Manual"),"25%",""))))))</f>
        <v/>
      </c>
      <c r="Z68" s="37"/>
      <c r="AA68" s="37"/>
      <c r="AB68" s="37"/>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20"/>
      <c r="AK68" s="39"/>
      <c r="AL68" s="36"/>
      <c r="AM68" s="39"/>
      <c r="AN68" s="20"/>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39"/>
      <c r="R69" s="39"/>
      <c r="S69" s="39"/>
      <c r="T69" s="39"/>
      <c r="U69" s="40" t="str">
        <f t="shared" ref="U69:U73" si="56">+CONCATENATE(R69," ",S69," ",T69)</f>
        <v xml:space="preserve">  </v>
      </c>
      <c r="V69" s="16" t="str">
        <f t="shared" si="1"/>
        <v/>
      </c>
      <c r="W69" s="37"/>
      <c r="X69" s="37"/>
      <c r="Y69" s="17" t="str">
        <f>IF(AND(W69="Preventivo",X69="Automático"),"50%",IF(AND(W69="Preventivo",X69="Manual"),"40%",IF(AND(W69="Detectivo",X69="Automático"),"40%",IF(AND(W69="Detectivo",X69="Manual"),"30%",IF(AND(W69="Correctivo",X69="Automático"),"35%",IF(AND(W69="Correctivo",X69="Manual"),"25%",""))))))</f>
        <v/>
      </c>
      <c r="Z69" s="37"/>
      <c r="AA69" s="37"/>
      <c r="AB69" s="37"/>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20"/>
      <c r="AK69" s="39"/>
      <c r="AL69" s="36"/>
      <c r="AM69" s="39"/>
      <c r="AN69" s="20"/>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39"/>
      <c r="R70" s="39"/>
      <c r="S70" s="39"/>
      <c r="T70" s="39"/>
      <c r="U70" s="40" t="str">
        <f t="shared" si="56"/>
        <v xml:space="preserve">  </v>
      </c>
      <c r="V70" s="16" t="str">
        <f t="shared" si="1"/>
        <v/>
      </c>
      <c r="W70" s="37"/>
      <c r="X70" s="37"/>
      <c r="Y70" s="17" t="str">
        <f t="shared" ref="Y70:Y72" si="58">IF(AND(W70="Preventivo",X70="Automático"),"50%",IF(AND(W70="Preventivo",X70="Manual"),"40%",IF(AND(W70="Detectivo",X70="Automático"),"40%",IF(AND(W70="Detectivo",X70="Manual"),"30%",IF(AND(W70="Correctivo",X70="Automático"),"35%",IF(AND(W70="Correctivo",X70="Manual"),"25%",""))))))</f>
        <v/>
      </c>
      <c r="Z70" s="37"/>
      <c r="AA70" s="37"/>
      <c r="AB70" s="37"/>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20"/>
      <c r="AK70" s="39"/>
      <c r="AL70" s="36"/>
      <c r="AM70" s="39"/>
      <c r="AN70" s="20"/>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39"/>
      <c r="R71" s="39"/>
      <c r="S71" s="39"/>
      <c r="T71" s="39"/>
      <c r="U71" s="40" t="str">
        <f t="shared" si="56"/>
        <v xml:space="preserve">  </v>
      </c>
      <c r="V71" s="16" t="str">
        <f t="shared" si="1"/>
        <v/>
      </c>
      <c r="W71" s="37"/>
      <c r="X71" s="37"/>
      <c r="Y71" s="17" t="str">
        <f t="shared" si="58"/>
        <v/>
      </c>
      <c r="Z71" s="37"/>
      <c r="AA71" s="37"/>
      <c r="AB71" s="37"/>
      <c r="AC71" s="18" t="str">
        <f t="shared" si="57"/>
        <v/>
      </c>
      <c r="AD71" s="133"/>
      <c r="AE71" s="17" t="str">
        <f t="shared" si="59"/>
        <v/>
      </c>
      <c r="AF71" s="133"/>
      <c r="AG71" s="19" t="str">
        <f>IFERROR(IF(AND(V68="Impacto",V69="Impacto",V70="Impacto",V71="Impacto"),(AG70-(+AG70*Y71)),IF(V71="Impacto",(O68-(+O68*Y71)),IF(V71="Probabilidad",AG70,""))),"")</f>
        <v/>
      </c>
      <c r="AH71" s="136"/>
      <c r="AI71" s="112"/>
      <c r="AJ71" s="20"/>
      <c r="AK71" s="39"/>
      <c r="AL71" s="36"/>
      <c r="AM71" s="39"/>
      <c r="AN71" s="20"/>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39"/>
      <c r="R72" s="39"/>
      <c r="S72" s="39"/>
      <c r="T72" s="39"/>
      <c r="U72" s="40" t="str">
        <f t="shared" si="56"/>
        <v xml:space="preserve">  </v>
      </c>
      <c r="V72" s="16" t="str">
        <f t="shared" si="1"/>
        <v/>
      </c>
      <c r="W72" s="37"/>
      <c r="X72" s="37"/>
      <c r="Y72" s="17" t="str">
        <f t="shared" si="58"/>
        <v/>
      </c>
      <c r="Z72" s="37"/>
      <c r="AA72" s="37"/>
      <c r="AB72" s="37"/>
      <c r="AC72" s="18" t="str">
        <f t="shared" si="57"/>
        <v/>
      </c>
      <c r="AD72" s="133"/>
      <c r="AE72" s="17" t="str">
        <f t="shared" si="59"/>
        <v/>
      </c>
      <c r="AF72" s="133"/>
      <c r="AG72" s="19" t="str">
        <f>IFERROR(IF(AND(V68="Impacto",V69="Impacto",V70="Impacto",V72="Impacto"),(AG70-(+AG70*Y72)),IF(V72="Impacto",(O68-(+O68*Y72)),IF(V72="Probabilidad",AG70,""))),"")</f>
        <v/>
      </c>
      <c r="AH72" s="136"/>
      <c r="AI72" s="112"/>
      <c r="AJ72" s="20"/>
      <c r="AK72" s="39"/>
      <c r="AL72" s="36"/>
      <c r="AM72" s="39"/>
      <c r="AN72" s="20"/>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39"/>
      <c r="R73" s="44"/>
      <c r="S73" s="44"/>
      <c r="T73" s="44"/>
      <c r="U73" s="43" t="str">
        <f t="shared" si="56"/>
        <v xml:space="preserve">  </v>
      </c>
      <c r="V73" s="21" t="str">
        <f t="shared" si="1"/>
        <v/>
      </c>
      <c r="W73" s="45"/>
      <c r="X73" s="45"/>
      <c r="Y73" s="22" t="str">
        <f>IF(AND(W73="Preventivo",X73="Automático"),"50%",IF(AND(W73="Preventivo",X73="Manual"),"40%",IF(AND(W73="Detectivo",X73="Automático"),"40%",IF(AND(W73="Detectivo",X73="Manual"),"30%",IF(AND(W73="Correctivo",X73="Automático"),"35%",IF(AND(W73="Correctivo",X73="Manual"),"25%",""))))))</f>
        <v/>
      </c>
      <c r="Z73" s="45"/>
      <c r="AA73" s="45"/>
      <c r="AB73" s="45"/>
      <c r="AC73" s="18" t="str">
        <f t="shared" si="57"/>
        <v/>
      </c>
      <c r="AD73" s="134"/>
      <c r="AE73" s="22" t="str">
        <f>+AC73</f>
        <v/>
      </c>
      <c r="AF73" s="134"/>
      <c r="AG73" s="23" t="str">
        <f>IFERROR(IF(AND(V67="Impacto",V68="Impacto",V69="Impacto",V70="Impacto",V73="Impacto"),(AG70-(+AG70*Y73)),IF(V73="Impacto",(O67-(+O67*Y73)),IF(V73="Probabilidad",AG70,""))),"")</f>
        <v/>
      </c>
      <c r="AH73" s="137"/>
      <c r="AI73" s="113"/>
      <c r="AJ73" s="24"/>
      <c r="AK73" s="44"/>
      <c r="AL73" s="42"/>
      <c r="AM73" s="44"/>
      <c r="AN73" s="24"/>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IF(NOT(ISERROR(MATCH(L74,'[3]Tabla Impacto'!$B$221:$B$223,0))),'[3]Tabla Impacto'!$F$223,L74)</f>
        <v>0</v>
      </c>
      <c r="N74" s="123" t="str">
        <f>IF(OR(M74='[3]Tabla Impacto'!$C$11,M74='[3]Tabla Impacto'!$D$11),"Leve",IF(OR(M74='[3]Tabla Impacto'!$C$12,M74='[3]Tabla Impacto'!$D$12),"Menor",IF(OR(M74='[3]Tabla Impacto'!$C$13,M74='[3]Tabla Impacto'!$D$13),"Moderado",IF(OR(M74='[3]Tabla Impacto'!$C$14,M74='[3]Tabla Impacto'!$D$14),"Mayor",IF(OR(M74='[3]Tabla Impacto'!$C$15,M74='[3]Tabla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39"/>
      <c r="R74" s="36"/>
      <c r="S74" s="39"/>
      <c r="T74" s="36"/>
      <c r="U74" s="40" t="str">
        <f>+CONCATENATE(R74," ",S74," ",T74)</f>
        <v xml:space="preserve">  </v>
      </c>
      <c r="V74" s="16" t="str">
        <f t="shared" si="1"/>
        <v/>
      </c>
      <c r="W74" s="37"/>
      <c r="X74" s="37"/>
      <c r="Y74" s="17" t="str">
        <f>IF(AND(W74="Preventivo",X74="Automático"),"50%",IF(AND(W74="Preventivo",X74="Manual"),"40%",IF(AND(W74="Detectivo",X74="Automático"),"40%",IF(AND(W74="Detectivo",X74="Manual"),"30%",IF(AND(W74="Correctivo",X74="Automático"),"35%",IF(AND(W74="Correctivo",X74="Manual"),"25%",""))))))</f>
        <v/>
      </c>
      <c r="Z74" s="37"/>
      <c r="AA74" s="37"/>
      <c r="AB74" s="37"/>
      <c r="AC74" s="18" t="str">
        <f>IFERROR(IF(V74="Probabilidad",(K74-(+K74*Y74)),IF(V74="Impacto",K74,"")),"")</f>
        <v/>
      </c>
      <c r="AD74" s="132" t="str">
        <f>IFERROR(LOOKUP(LOOKUP(2,1/(AC74:AC80&lt;&gt;""),AC74:AC80),'[3]Opciones Tratamiento'!$I$2:$I$6,'[3]Opciones Tratamiento'!$J$2:$J$6),"")</f>
        <v/>
      </c>
      <c r="AE74" s="17" t="str">
        <f>+AC74</f>
        <v/>
      </c>
      <c r="AF74" s="132" t="str">
        <f>IFERROR(LOOKUP(LOOKUP(2,1/(AG74:AG80&lt;&gt;""),AG74:AG80),'[3]Opciones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20"/>
      <c r="AK74" s="39"/>
      <c r="AL74" s="36"/>
      <c r="AM74" s="39"/>
      <c r="AN74" s="20"/>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39"/>
      <c r="R75" s="39"/>
      <c r="S75" s="39"/>
      <c r="T75" s="39"/>
      <c r="U75" s="40" t="str">
        <f>+CONCATENATE(R75," ",S75," ",T75)</f>
        <v xml:space="preserve">  </v>
      </c>
      <c r="V75" s="16" t="str">
        <f t="shared" si="1"/>
        <v/>
      </c>
      <c r="W75" s="37"/>
      <c r="X75" s="37"/>
      <c r="Y75" s="17" t="str">
        <f t="shared" ref="Y75" si="61">IF(AND(W75="Preventivo",X75="Automático"),"50%",IF(AND(W75="Preventivo",X75="Manual"),"40%",IF(AND(W75="Detectivo",X75="Automático"),"40%",IF(AND(W75="Detectivo",X75="Manual"),"30%",IF(AND(W75="Correctivo",X75="Automático"),"35%",IF(AND(W75="Correctivo",X75="Manual"),"25%",""))))))</f>
        <v/>
      </c>
      <c r="Z75" s="37"/>
      <c r="AA75" s="37"/>
      <c r="AB75" s="37"/>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20"/>
      <c r="AK75" s="39"/>
      <c r="AL75" s="36"/>
      <c r="AM75" s="39"/>
      <c r="AN75" s="20"/>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39"/>
      <c r="R76" s="39"/>
      <c r="S76" s="39"/>
      <c r="T76" s="39"/>
      <c r="U76" s="40" t="str">
        <f t="shared" ref="U76:U80" si="63">+CONCATENATE(R76," ",S76," ",T76)</f>
        <v xml:space="preserve">  </v>
      </c>
      <c r="V76" s="16" t="str">
        <f t="shared" ref="V76:V80" si="64">IF(OR(W76="Preventivo",W76="Detectivo"),"Probabilidad",IF(W76="Correctivo","Impacto",""))</f>
        <v/>
      </c>
      <c r="W76" s="37"/>
      <c r="X76" s="37"/>
      <c r="Y76" s="17" t="str">
        <f>IF(AND(W76="Preventivo",X76="Automático"),"50%",IF(AND(W76="Preventivo",X76="Manual"),"40%",IF(AND(W76="Detectivo",X76="Automático"),"40%",IF(AND(W76="Detectivo",X76="Manual"),"30%",IF(AND(W76="Correctivo",X76="Automático"),"35%",IF(AND(W76="Correctivo",X76="Manual"),"25%",""))))))</f>
        <v/>
      </c>
      <c r="Z76" s="37"/>
      <c r="AA76" s="37"/>
      <c r="AB76" s="37"/>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20"/>
      <c r="AK76" s="39"/>
      <c r="AL76" s="36"/>
      <c r="AM76" s="39"/>
      <c r="AN76" s="20"/>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39"/>
      <c r="R77" s="39"/>
      <c r="S77" s="39"/>
      <c r="T77" s="39"/>
      <c r="U77" s="40" t="str">
        <f t="shared" si="63"/>
        <v xml:space="preserve">  </v>
      </c>
      <c r="V77" s="16" t="str">
        <f t="shared" si="64"/>
        <v/>
      </c>
      <c r="W77" s="37"/>
      <c r="X77" s="37"/>
      <c r="Y77" s="17" t="str">
        <f t="shared" ref="Y77:Y79" si="66">IF(AND(W77="Preventivo",X77="Automático"),"50%",IF(AND(W77="Preventivo",X77="Manual"),"40%",IF(AND(W77="Detectivo",X77="Automático"),"40%",IF(AND(W77="Detectivo",X77="Manual"),"30%",IF(AND(W77="Correctivo",X77="Automático"),"35%",IF(AND(W77="Correctivo",X77="Manual"),"25%",""))))))</f>
        <v/>
      </c>
      <c r="Z77" s="37"/>
      <c r="AA77" s="37"/>
      <c r="AB77" s="37"/>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20"/>
      <c r="AK77" s="39"/>
      <c r="AL77" s="36"/>
      <c r="AM77" s="39"/>
      <c r="AN77" s="20"/>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39"/>
      <c r="R78" s="39"/>
      <c r="S78" s="39"/>
      <c r="T78" s="39"/>
      <c r="U78" s="40" t="str">
        <f t="shared" si="63"/>
        <v xml:space="preserve">  </v>
      </c>
      <c r="V78" s="16" t="str">
        <f t="shared" si="64"/>
        <v/>
      </c>
      <c r="W78" s="37"/>
      <c r="X78" s="37"/>
      <c r="Y78" s="17" t="str">
        <f t="shared" si="66"/>
        <v/>
      </c>
      <c r="Z78" s="37"/>
      <c r="AA78" s="37"/>
      <c r="AB78" s="37"/>
      <c r="AC78" s="18" t="str">
        <f t="shared" si="65"/>
        <v/>
      </c>
      <c r="AD78" s="133"/>
      <c r="AE78" s="17" t="str">
        <f t="shared" si="67"/>
        <v/>
      </c>
      <c r="AF78" s="133"/>
      <c r="AG78" s="19" t="str">
        <f>IFERROR(IF(AND(V75="Impacto",V76="Impacto",V77="Impacto",V78="Impacto"),(AG77-(+AG77*Y78)),IF(V78="Impacto",(O75-(+O75*Y78)),IF(V78="Probabilidad",AG77,""))),"")</f>
        <v/>
      </c>
      <c r="AH78" s="136"/>
      <c r="AI78" s="112"/>
      <c r="AJ78" s="20"/>
      <c r="AK78" s="39"/>
      <c r="AL78" s="36"/>
      <c r="AM78" s="39"/>
      <c r="AN78" s="20"/>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39"/>
      <c r="R79" s="39"/>
      <c r="S79" s="39"/>
      <c r="T79" s="39"/>
      <c r="U79" s="40" t="str">
        <f t="shared" si="63"/>
        <v xml:space="preserve">  </v>
      </c>
      <c r="V79" s="16" t="str">
        <f t="shared" si="64"/>
        <v/>
      </c>
      <c r="W79" s="37"/>
      <c r="X79" s="37"/>
      <c r="Y79" s="17" t="str">
        <f t="shared" si="66"/>
        <v/>
      </c>
      <c r="Z79" s="37"/>
      <c r="AA79" s="37"/>
      <c r="AB79" s="37"/>
      <c r="AC79" s="18" t="str">
        <f t="shared" si="65"/>
        <v/>
      </c>
      <c r="AD79" s="133"/>
      <c r="AE79" s="17" t="str">
        <f t="shared" si="67"/>
        <v/>
      </c>
      <c r="AF79" s="133"/>
      <c r="AG79" s="19" t="str">
        <f>IFERROR(IF(AND(V75="Impacto",V76="Impacto",V77="Impacto",V79="Impacto"),(AG77-(+AG77*Y79)),IF(V79="Impacto",(O75-(+O75*Y79)),IF(V79="Probabilidad",AG77,""))),"")</f>
        <v/>
      </c>
      <c r="AH79" s="136"/>
      <c r="AI79" s="112"/>
      <c r="AJ79" s="20"/>
      <c r="AK79" s="39"/>
      <c r="AL79" s="36"/>
      <c r="AM79" s="39"/>
      <c r="AN79" s="20"/>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39"/>
      <c r="R80" s="44"/>
      <c r="S80" s="44"/>
      <c r="T80" s="44"/>
      <c r="U80" s="43" t="str">
        <f t="shared" si="63"/>
        <v xml:space="preserve">  </v>
      </c>
      <c r="V80" s="21" t="str">
        <f t="shared" si="64"/>
        <v/>
      </c>
      <c r="W80" s="45"/>
      <c r="X80" s="45"/>
      <c r="Y80" s="22" t="str">
        <f>IF(AND(W80="Preventivo",X80="Automático"),"50%",IF(AND(W80="Preventivo",X80="Manual"),"40%",IF(AND(W80="Detectivo",X80="Automático"),"40%",IF(AND(W80="Detectivo",X80="Manual"),"30%",IF(AND(W80="Correctivo",X80="Automático"),"35%",IF(AND(W80="Correctivo",X80="Manual"),"25%",""))))))</f>
        <v/>
      </c>
      <c r="Z80" s="45"/>
      <c r="AA80" s="45"/>
      <c r="AB80" s="45"/>
      <c r="AC80" s="18" t="str">
        <f t="shared" si="65"/>
        <v/>
      </c>
      <c r="AD80" s="134"/>
      <c r="AE80" s="22" t="str">
        <f>+AC80</f>
        <v/>
      </c>
      <c r="AF80" s="134"/>
      <c r="AG80" s="23" t="str">
        <f>IFERROR(IF(AND(V74="Impacto",V75="Impacto",V76="Impacto",V77="Impacto",V80="Impacto"),(AG77-(+AG77*Y80)),IF(V80="Impacto",(O74-(+O74*Y80)),IF(V80="Probabilidad",AG77,""))),"")</f>
        <v/>
      </c>
      <c r="AH80" s="137"/>
      <c r="AI80" s="113"/>
      <c r="AJ80" s="24"/>
      <c r="AK80" s="44"/>
      <c r="AL80" s="42"/>
      <c r="AM80" s="44"/>
      <c r="AN80" s="24"/>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7.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GOHIOCK/v4PzhRlcJ2xba/hdiNGcaV5enDAoxbl+h8Om7lRJaibQUD6BRXqfju1Fiime0YGbHLziITUWc6BMVg==" saltValue="0P0CeSkrILNqtnlVymGFRw=="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609" priority="281" operator="equal">
      <formula>"Muy Alta"</formula>
    </cfRule>
    <cfRule type="cellIs" dxfId="2608" priority="282" operator="equal">
      <formula>"Alta"</formula>
    </cfRule>
    <cfRule type="cellIs" dxfId="2607" priority="283" operator="equal">
      <formula>"Media"</formula>
    </cfRule>
    <cfRule type="cellIs" dxfId="2606" priority="284" operator="equal">
      <formula>"Baja"</formula>
    </cfRule>
    <cfRule type="cellIs" dxfId="2605" priority="285" operator="equal">
      <formula>"Muy Baja"</formula>
    </cfRule>
  </conditionalFormatting>
  <conditionalFormatting sqref="J18">
    <cfRule type="cellIs" dxfId="2604" priority="252" operator="equal">
      <formula>"Muy Alta"</formula>
    </cfRule>
    <cfRule type="cellIs" dxfId="2603" priority="253" operator="equal">
      <formula>"Alta"</formula>
    </cfRule>
    <cfRule type="cellIs" dxfId="2602" priority="254" operator="equal">
      <formula>"Media"</formula>
    </cfRule>
    <cfRule type="cellIs" dxfId="2601" priority="255" operator="equal">
      <formula>"Baja"</formula>
    </cfRule>
    <cfRule type="cellIs" dxfId="2600" priority="256" operator="equal">
      <formula>"Muy Baja"</formula>
    </cfRule>
  </conditionalFormatting>
  <conditionalFormatting sqref="J25">
    <cfRule type="cellIs" dxfId="2599" priority="223" operator="equal">
      <formula>"Muy Alta"</formula>
    </cfRule>
    <cfRule type="cellIs" dxfId="2598" priority="224" operator="equal">
      <formula>"Alta"</formula>
    </cfRule>
    <cfRule type="cellIs" dxfId="2597" priority="225" operator="equal">
      <formula>"Media"</formula>
    </cfRule>
    <cfRule type="cellIs" dxfId="2596" priority="226" operator="equal">
      <formula>"Baja"</formula>
    </cfRule>
    <cfRule type="cellIs" dxfId="2595" priority="227" operator="equal">
      <formula>"Muy Baja"</formula>
    </cfRule>
  </conditionalFormatting>
  <conditionalFormatting sqref="J32">
    <cfRule type="cellIs" dxfId="2594" priority="194" operator="equal">
      <formula>"Muy Alta"</formula>
    </cfRule>
    <cfRule type="cellIs" dxfId="2593" priority="195" operator="equal">
      <formula>"Alta"</formula>
    </cfRule>
    <cfRule type="cellIs" dxfId="2592" priority="196" operator="equal">
      <formula>"Media"</formula>
    </cfRule>
    <cfRule type="cellIs" dxfId="2591" priority="197" operator="equal">
      <formula>"Baja"</formula>
    </cfRule>
    <cfRule type="cellIs" dxfId="2590" priority="198" operator="equal">
      <formula>"Muy Baja"</formula>
    </cfRule>
  </conditionalFormatting>
  <conditionalFormatting sqref="J39">
    <cfRule type="cellIs" dxfId="2589" priority="165" operator="equal">
      <formula>"Muy Alta"</formula>
    </cfRule>
    <cfRule type="cellIs" dxfId="2588" priority="166" operator="equal">
      <formula>"Alta"</formula>
    </cfRule>
    <cfRule type="cellIs" dxfId="2587" priority="167" operator="equal">
      <formula>"Media"</formula>
    </cfRule>
    <cfRule type="cellIs" dxfId="2586" priority="168" operator="equal">
      <formula>"Baja"</formula>
    </cfRule>
    <cfRule type="cellIs" dxfId="2585" priority="169" operator="equal">
      <formula>"Muy Baja"</formula>
    </cfRule>
  </conditionalFormatting>
  <conditionalFormatting sqref="J46">
    <cfRule type="cellIs" dxfId="2584" priority="136" operator="equal">
      <formula>"Muy Alta"</formula>
    </cfRule>
    <cfRule type="cellIs" dxfId="2583" priority="137" operator="equal">
      <formula>"Alta"</formula>
    </cfRule>
    <cfRule type="cellIs" dxfId="2582" priority="138" operator="equal">
      <formula>"Media"</formula>
    </cfRule>
    <cfRule type="cellIs" dxfId="2581" priority="139" operator="equal">
      <formula>"Baja"</formula>
    </cfRule>
    <cfRule type="cellIs" dxfId="2580" priority="140" operator="equal">
      <formula>"Muy Baja"</formula>
    </cfRule>
  </conditionalFormatting>
  <conditionalFormatting sqref="J53">
    <cfRule type="cellIs" dxfId="2579" priority="107" operator="equal">
      <formula>"Muy Alta"</formula>
    </cfRule>
    <cfRule type="cellIs" dxfId="2578" priority="108" operator="equal">
      <formula>"Alta"</formula>
    </cfRule>
    <cfRule type="cellIs" dxfId="2577" priority="109" operator="equal">
      <formula>"Media"</formula>
    </cfRule>
    <cfRule type="cellIs" dxfId="2576" priority="110" operator="equal">
      <formula>"Baja"</formula>
    </cfRule>
    <cfRule type="cellIs" dxfId="2575" priority="111" operator="equal">
      <formula>"Muy Baja"</formula>
    </cfRule>
  </conditionalFormatting>
  <conditionalFormatting sqref="J60">
    <cfRule type="cellIs" dxfId="2574" priority="78" operator="equal">
      <formula>"Muy Alta"</formula>
    </cfRule>
    <cfRule type="cellIs" dxfId="2573" priority="79" operator="equal">
      <formula>"Alta"</formula>
    </cfRule>
    <cfRule type="cellIs" dxfId="2572" priority="80" operator="equal">
      <formula>"Media"</formula>
    </cfRule>
    <cfRule type="cellIs" dxfId="2571" priority="81" operator="equal">
      <formula>"Baja"</formula>
    </cfRule>
    <cfRule type="cellIs" dxfId="2570" priority="82" operator="equal">
      <formula>"Muy Baja"</formula>
    </cfRule>
  </conditionalFormatting>
  <conditionalFormatting sqref="M11">
    <cfRule type="containsText" dxfId="2569" priority="262" operator="containsText" text="❌">
      <formula>NOT(ISERROR(SEARCH("❌",M11)))</formula>
    </cfRule>
  </conditionalFormatting>
  <conditionalFormatting sqref="M18">
    <cfRule type="containsText" dxfId="2568" priority="233" operator="containsText" text="❌">
      <formula>NOT(ISERROR(SEARCH("❌",M18)))</formula>
    </cfRule>
  </conditionalFormatting>
  <conditionalFormatting sqref="M25">
    <cfRule type="containsText" dxfId="2567" priority="204" operator="containsText" text="❌">
      <formula>NOT(ISERROR(SEARCH("❌",M25)))</formula>
    </cfRule>
  </conditionalFormatting>
  <conditionalFormatting sqref="M32">
    <cfRule type="containsText" dxfId="2566" priority="175" operator="containsText" text="❌">
      <formula>NOT(ISERROR(SEARCH("❌",M32)))</formula>
    </cfRule>
  </conditionalFormatting>
  <conditionalFormatting sqref="M39">
    <cfRule type="containsText" dxfId="2565" priority="146" operator="containsText" text="❌">
      <formula>NOT(ISERROR(SEARCH("❌",M39)))</formula>
    </cfRule>
  </conditionalFormatting>
  <conditionalFormatting sqref="M46">
    <cfRule type="containsText" dxfId="2564" priority="117" operator="containsText" text="❌">
      <formula>NOT(ISERROR(SEARCH("❌",M46)))</formula>
    </cfRule>
  </conditionalFormatting>
  <conditionalFormatting sqref="M53">
    <cfRule type="containsText" dxfId="2563" priority="88" operator="containsText" text="❌">
      <formula>NOT(ISERROR(SEARCH("❌",M53)))</formula>
    </cfRule>
  </conditionalFormatting>
  <conditionalFormatting sqref="M60">
    <cfRule type="containsText" dxfId="2562" priority="59" operator="containsText" text="❌">
      <formula>NOT(ISERROR(SEARCH("❌",M60)))</formula>
    </cfRule>
  </conditionalFormatting>
  <conditionalFormatting sqref="N11">
    <cfRule type="cellIs" dxfId="2561" priority="286" operator="equal">
      <formula>"Catastrófico"</formula>
    </cfRule>
    <cfRule type="cellIs" dxfId="2560" priority="287" operator="equal">
      <formula>"Mayor"</formula>
    </cfRule>
    <cfRule type="cellIs" dxfId="2559" priority="288" operator="equal">
      <formula>"Moderado"</formula>
    </cfRule>
    <cfRule type="cellIs" dxfId="2558" priority="289" operator="equal">
      <formula>"Menor"</formula>
    </cfRule>
    <cfRule type="cellIs" dxfId="2557" priority="290" operator="equal">
      <formula>"Leve"</formula>
    </cfRule>
  </conditionalFormatting>
  <conditionalFormatting sqref="N18">
    <cfRule type="cellIs" dxfId="2556" priority="257" operator="equal">
      <formula>"Catastrófico"</formula>
    </cfRule>
    <cfRule type="cellIs" dxfId="2555" priority="258" operator="equal">
      <formula>"Mayor"</formula>
    </cfRule>
    <cfRule type="cellIs" dxfId="2554" priority="259" operator="equal">
      <formula>"Moderado"</formula>
    </cfRule>
    <cfRule type="cellIs" dxfId="2553" priority="260" operator="equal">
      <formula>"Menor"</formula>
    </cfRule>
    <cfRule type="cellIs" dxfId="2552" priority="261" operator="equal">
      <formula>"Leve"</formula>
    </cfRule>
  </conditionalFormatting>
  <conditionalFormatting sqref="N25">
    <cfRule type="cellIs" dxfId="2551" priority="228" operator="equal">
      <formula>"Catastrófico"</formula>
    </cfRule>
    <cfRule type="cellIs" dxfId="2550" priority="229" operator="equal">
      <formula>"Mayor"</formula>
    </cfRule>
    <cfRule type="cellIs" dxfId="2549" priority="230" operator="equal">
      <formula>"Moderado"</formula>
    </cfRule>
    <cfRule type="cellIs" dxfId="2548" priority="231" operator="equal">
      <formula>"Menor"</formula>
    </cfRule>
    <cfRule type="cellIs" dxfId="2547" priority="232" operator="equal">
      <formula>"Leve"</formula>
    </cfRule>
  </conditionalFormatting>
  <conditionalFormatting sqref="N32">
    <cfRule type="cellIs" dxfId="2546" priority="199" operator="equal">
      <formula>"Catastrófico"</formula>
    </cfRule>
    <cfRule type="cellIs" dxfId="2545" priority="200" operator="equal">
      <formula>"Mayor"</formula>
    </cfRule>
    <cfRule type="cellIs" dxfId="2544" priority="201" operator="equal">
      <formula>"Moderado"</formula>
    </cfRule>
    <cfRule type="cellIs" dxfId="2543" priority="202" operator="equal">
      <formula>"Menor"</formula>
    </cfRule>
    <cfRule type="cellIs" dxfId="2542" priority="203" operator="equal">
      <formula>"Leve"</formula>
    </cfRule>
  </conditionalFormatting>
  <conditionalFormatting sqref="N39">
    <cfRule type="cellIs" dxfId="2541" priority="170" operator="equal">
      <formula>"Catastrófico"</formula>
    </cfRule>
    <cfRule type="cellIs" dxfId="2540" priority="171" operator="equal">
      <formula>"Mayor"</formula>
    </cfRule>
    <cfRule type="cellIs" dxfId="2539" priority="172" operator="equal">
      <formula>"Moderado"</formula>
    </cfRule>
    <cfRule type="cellIs" dxfId="2538" priority="173" operator="equal">
      <formula>"Menor"</formula>
    </cfRule>
    <cfRule type="cellIs" dxfId="2537" priority="174" operator="equal">
      <formula>"Leve"</formula>
    </cfRule>
  </conditionalFormatting>
  <conditionalFormatting sqref="N46">
    <cfRule type="cellIs" dxfId="2536" priority="141" operator="equal">
      <formula>"Catastrófico"</formula>
    </cfRule>
    <cfRule type="cellIs" dxfId="2535" priority="142" operator="equal">
      <formula>"Mayor"</formula>
    </cfRule>
    <cfRule type="cellIs" dxfId="2534" priority="143" operator="equal">
      <formula>"Moderado"</formula>
    </cfRule>
    <cfRule type="cellIs" dxfId="2533" priority="144" operator="equal">
      <formula>"Menor"</formula>
    </cfRule>
    <cfRule type="cellIs" dxfId="2532" priority="145" operator="equal">
      <formula>"Leve"</formula>
    </cfRule>
  </conditionalFormatting>
  <conditionalFormatting sqref="N53">
    <cfRule type="cellIs" dxfId="2531" priority="112" operator="equal">
      <formula>"Catastrófico"</formula>
    </cfRule>
    <cfRule type="cellIs" dxfId="2530" priority="113" operator="equal">
      <formula>"Mayor"</formula>
    </cfRule>
    <cfRule type="cellIs" dxfId="2529" priority="114" operator="equal">
      <formula>"Moderado"</formula>
    </cfRule>
    <cfRule type="cellIs" dxfId="2528" priority="115" operator="equal">
      <formula>"Menor"</formula>
    </cfRule>
    <cfRule type="cellIs" dxfId="2527" priority="116" operator="equal">
      <formula>"Leve"</formula>
    </cfRule>
  </conditionalFormatting>
  <conditionalFormatting sqref="N60">
    <cfRule type="cellIs" dxfId="2526" priority="83" operator="equal">
      <formula>"Catastrófico"</formula>
    </cfRule>
    <cfRule type="cellIs" dxfId="2525" priority="84" operator="equal">
      <formula>"Mayor"</formula>
    </cfRule>
    <cfRule type="cellIs" dxfId="2524" priority="85" operator="equal">
      <formula>"Moderado"</formula>
    </cfRule>
    <cfRule type="cellIs" dxfId="2523" priority="86" operator="equal">
      <formula>"Menor"</formula>
    </cfRule>
    <cfRule type="cellIs" dxfId="2522" priority="87" operator="equal">
      <formula>"Leve"</formula>
    </cfRule>
  </conditionalFormatting>
  <conditionalFormatting sqref="P11">
    <cfRule type="cellIs" dxfId="2521" priority="277" operator="equal">
      <formula>"Extremo"</formula>
    </cfRule>
    <cfRule type="cellIs" dxfId="2520" priority="278" operator="equal">
      <formula>"Alto"</formula>
    </cfRule>
    <cfRule type="cellIs" dxfId="2519" priority="279" operator="equal">
      <formula>"Moderado"</formula>
    </cfRule>
    <cfRule type="cellIs" dxfId="2518" priority="280" operator="equal">
      <formula>"Bajo"</formula>
    </cfRule>
  </conditionalFormatting>
  <conditionalFormatting sqref="P18">
    <cfRule type="cellIs" dxfId="2517" priority="248" operator="equal">
      <formula>"Extremo"</formula>
    </cfRule>
    <cfRule type="cellIs" dxfId="2516" priority="249" operator="equal">
      <formula>"Alto"</formula>
    </cfRule>
    <cfRule type="cellIs" dxfId="2515" priority="250" operator="equal">
      <formula>"Moderado"</formula>
    </cfRule>
    <cfRule type="cellIs" dxfId="2514" priority="251" operator="equal">
      <formula>"Bajo"</formula>
    </cfRule>
  </conditionalFormatting>
  <conditionalFormatting sqref="P25">
    <cfRule type="cellIs" dxfId="2513" priority="219" operator="equal">
      <formula>"Extremo"</formula>
    </cfRule>
    <cfRule type="cellIs" dxfId="2512" priority="220" operator="equal">
      <formula>"Alto"</formula>
    </cfRule>
    <cfRule type="cellIs" dxfId="2511" priority="221" operator="equal">
      <formula>"Moderado"</formula>
    </cfRule>
    <cfRule type="cellIs" dxfId="2510" priority="222" operator="equal">
      <formula>"Bajo"</formula>
    </cfRule>
  </conditionalFormatting>
  <conditionalFormatting sqref="P32">
    <cfRule type="cellIs" dxfId="2509" priority="190" operator="equal">
      <formula>"Extremo"</formula>
    </cfRule>
    <cfRule type="cellIs" dxfId="2508" priority="191" operator="equal">
      <formula>"Alto"</formula>
    </cfRule>
    <cfRule type="cellIs" dxfId="2507" priority="192" operator="equal">
      <formula>"Moderado"</formula>
    </cfRule>
    <cfRule type="cellIs" dxfId="2506" priority="193" operator="equal">
      <formula>"Bajo"</formula>
    </cfRule>
  </conditionalFormatting>
  <conditionalFormatting sqref="P39">
    <cfRule type="cellIs" dxfId="2505" priority="161" operator="equal">
      <formula>"Extremo"</formula>
    </cfRule>
    <cfRule type="cellIs" dxfId="2504" priority="162" operator="equal">
      <formula>"Alto"</formula>
    </cfRule>
    <cfRule type="cellIs" dxfId="2503" priority="163" operator="equal">
      <formula>"Moderado"</formula>
    </cfRule>
    <cfRule type="cellIs" dxfId="2502" priority="164" operator="equal">
      <formula>"Bajo"</formula>
    </cfRule>
  </conditionalFormatting>
  <conditionalFormatting sqref="P46">
    <cfRule type="cellIs" dxfId="2501" priority="132" operator="equal">
      <formula>"Extremo"</formula>
    </cfRule>
    <cfRule type="cellIs" dxfId="2500" priority="133" operator="equal">
      <formula>"Alto"</formula>
    </cfRule>
    <cfRule type="cellIs" dxfId="2499" priority="134" operator="equal">
      <formula>"Moderado"</formula>
    </cfRule>
    <cfRule type="cellIs" dxfId="2498" priority="135" operator="equal">
      <formula>"Bajo"</formula>
    </cfRule>
  </conditionalFormatting>
  <conditionalFormatting sqref="P53">
    <cfRule type="cellIs" dxfId="2497" priority="103" operator="equal">
      <formula>"Extremo"</formula>
    </cfRule>
    <cfRule type="cellIs" dxfId="2496" priority="104" operator="equal">
      <formula>"Alto"</formula>
    </cfRule>
    <cfRule type="cellIs" dxfId="2495" priority="105" operator="equal">
      <formula>"Moderado"</formula>
    </cfRule>
    <cfRule type="cellIs" dxfId="2494" priority="106" operator="equal">
      <formula>"Bajo"</formula>
    </cfRule>
  </conditionalFormatting>
  <conditionalFormatting sqref="P60">
    <cfRule type="cellIs" dxfId="2493" priority="74" operator="equal">
      <formula>"Extremo"</formula>
    </cfRule>
    <cfRule type="cellIs" dxfId="2492" priority="75" operator="equal">
      <formula>"Alto"</formula>
    </cfRule>
    <cfRule type="cellIs" dxfId="2491" priority="76" operator="equal">
      <formula>"Moderado"</formula>
    </cfRule>
    <cfRule type="cellIs" dxfId="2490" priority="77" operator="equal">
      <formula>"Bajo"</formula>
    </cfRule>
  </conditionalFormatting>
  <conditionalFormatting sqref="AD11">
    <cfRule type="cellIs" dxfId="2489" priority="272" operator="equal">
      <formula>"Muy Alta"</formula>
    </cfRule>
    <cfRule type="cellIs" dxfId="2488" priority="273" operator="equal">
      <formula>"Alta"</formula>
    </cfRule>
    <cfRule type="cellIs" dxfId="2487" priority="274" operator="equal">
      <formula>"Media"</formula>
    </cfRule>
    <cfRule type="cellIs" dxfId="2486" priority="275" operator="equal">
      <formula>"Baja"</formula>
    </cfRule>
    <cfRule type="cellIs" dxfId="2485" priority="276" operator="equal">
      <formula>"Muy Baja"</formula>
    </cfRule>
  </conditionalFormatting>
  <conditionalFormatting sqref="AD18">
    <cfRule type="cellIs" dxfId="2484" priority="243" operator="equal">
      <formula>"Muy Alta"</formula>
    </cfRule>
    <cfRule type="cellIs" dxfId="2483" priority="244" operator="equal">
      <formula>"Alta"</formula>
    </cfRule>
    <cfRule type="cellIs" dxfId="2482" priority="245" operator="equal">
      <formula>"Media"</formula>
    </cfRule>
    <cfRule type="cellIs" dxfId="2481" priority="246" operator="equal">
      <formula>"Baja"</formula>
    </cfRule>
    <cfRule type="cellIs" dxfId="2480" priority="247" operator="equal">
      <formula>"Muy Baja"</formula>
    </cfRule>
  </conditionalFormatting>
  <conditionalFormatting sqref="AD25">
    <cfRule type="cellIs" dxfId="2479" priority="214" operator="equal">
      <formula>"Muy Alta"</formula>
    </cfRule>
    <cfRule type="cellIs" dxfId="2478" priority="215" operator="equal">
      <formula>"Alta"</formula>
    </cfRule>
    <cfRule type="cellIs" dxfId="2477" priority="216" operator="equal">
      <formula>"Media"</formula>
    </cfRule>
    <cfRule type="cellIs" dxfId="2476" priority="217" operator="equal">
      <formula>"Baja"</formula>
    </cfRule>
    <cfRule type="cellIs" dxfId="2475" priority="218" operator="equal">
      <formula>"Muy Baja"</formula>
    </cfRule>
  </conditionalFormatting>
  <conditionalFormatting sqref="AD32">
    <cfRule type="cellIs" dxfId="2474" priority="185" operator="equal">
      <formula>"Muy Alta"</formula>
    </cfRule>
    <cfRule type="cellIs" dxfId="2473" priority="186" operator="equal">
      <formula>"Alta"</formula>
    </cfRule>
    <cfRule type="cellIs" dxfId="2472" priority="187" operator="equal">
      <formula>"Media"</formula>
    </cfRule>
    <cfRule type="cellIs" dxfId="2471" priority="188" operator="equal">
      <formula>"Baja"</formula>
    </cfRule>
    <cfRule type="cellIs" dxfId="2470" priority="189" operator="equal">
      <formula>"Muy Baja"</formula>
    </cfRule>
  </conditionalFormatting>
  <conditionalFormatting sqref="AD39">
    <cfRule type="cellIs" dxfId="2469" priority="156" operator="equal">
      <formula>"Muy Alta"</formula>
    </cfRule>
    <cfRule type="cellIs" dxfId="2468" priority="157" operator="equal">
      <formula>"Alta"</formula>
    </cfRule>
    <cfRule type="cellIs" dxfId="2467" priority="158" operator="equal">
      <formula>"Media"</formula>
    </cfRule>
    <cfRule type="cellIs" dxfId="2466" priority="159" operator="equal">
      <formula>"Baja"</formula>
    </cfRule>
    <cfRule type="cellIs" dxfId="2465" priority="160" operator="equal">
      <formula>"Muy Baja"</formula>
    </cfRule>
  </conditionalFormatting>
  <conditionalFormatting sqref="AD46">
    <cfRule type="cellIs" dxfId="2464" priority="127" operator="equal">
      <formula>"Muy Alta"</formula>
    </cfRule>
    <cfRule type="cellIs" dxfId="2463" priority="128" operator="equal">
      <formula>"Alta"</formula>
    </cfRule>
    <cfRule type="cellIs" dxfId="2462" priority="129" operator="equal">
      <formula>"Media"</formula>
    </cfRule>
    <cfRule type="cellIs" dxfId="2461" priority="130" operator="equal">
      <formula>"Baja"</formula>
    </cfRule>
    <cfRule type="cellIs" dxfId="2460" priority="131" operator="equal">
      <formula>"Muy Baja"</formula>
    </cfRule>
  </conditionalFormatting>
  <conditionalFormatting sqref="AD53">
    <cfRule type="cellIs" dxfId="2459" priority="98" operator="equal">
      <formula>"Muy Alta"</formula>
    </cfRule>
    <cfRule type="cellIs" dxfId="2458" priority="99" operator="equal">
      <formula>"Alta"</formula>
    </cfRule>
    <cfRule type="cellIs" dxfId="2457" priority="100" operator="equal">
      <formula>"Media"</formula>
    </cfRule>
    <cfRule type="cellIs" dxfId="2456" priority="101" operator="equal">
      <formula>"Baja"</formula>
    </cfRule>
    <cfRule type="cellIs" dxfId="2455" priority="102" operator="equal">
      <formula>"Muy Baja"</formula>
    </cfRule>
  </conditionalFormatting>
  <conditionalFormatting sqref="AD60">
    <cfRule type="cellIs" dxfId="2454" priority="69" operator="equal">
      <formula>"Muy Alta"</formula>
    </cfRule>
    <cfRule type="cellIs" dxfId="2453" priority="70" operator="equal">
      <formula>"Alta"</formula>
    </cfRule>
    <cfRule type="cellIs" dxfId="2452" priority="71" operator="equal">
      <formula>"Media"</formula>
    </cfRule>
    <cfRule type="cellIs" dxfId="2451" priority="72" operator="equal">
      <formula>"Baja"</formula>
    </cfRule>
    <cfRule type="cellIs" dxfId="2450" priority="73" operator="equal">
      <formula>"Muy Baja"</formula>
    </cfRule>
  </conditionalFormatting>
  <conditionalFormatting sqref="AF11">
    <cfRule type="cellIs" dxfId="2449" priority="267" operator="equal">
      <formula>"Catastrófico"</formula>
    </cfRule>
    <cfRule type="cellIs" dxfId="2448" priority="268" operator="equal">
      <formula>"Mayor"</formula>
    </cfRule>
    <cfRule type="cellIs" dxfId="2447" priority="269" operator="equal">
      <formula>"Moderado"</formula>
    </cfRule>
    <cfRule type="cellIs" dxfId="2446" priority="270" operator="equal">
      <formula>"Menor"</formula>
    </cfRule>
    <cfRule type="cellIs" dxfId="2445" priority="271" operator="equal">
      <formula>"Leve"</formula>
    </cfRule>
  </conditionalFormatting>
  <conditionalFormatting sqref="AF18">
    <cfRule type="cellIs" dxfId="2444" priority="238" operator="equal">
      <formula>"Catastrófico"</formula>
    </cfRule>
    <cfRule type="cellIs" dxfId="2443" priority="239" operator="equal">
      <formula>"Mayor"</formula>
    </cfRule>
    <cfRule type="cellIs" dxfId="2442" priority="240" operator="equal">
      <formula>"Moderado"</formula>
    </cfRule>
    <cfRule type="cellIs" dxfId="2441" priority="241" operator="equal">
      <formula>"Menor"</formula>
    </cfRule>
    <cfRule type="cellIs" dxfId="2440" priority="242" operator="equal">
      <formula>"Leve"</formula>
    </cfRule>
  </conditionalFormatting>
  <conditionalFormatting sqref="AF25">
    <cfRule type="cellIs" dxfId="2439" priority="209" operator="equal">
      <formula>"Catastrófico"</formula>
    </cfRule>
    <cfRule type="cellIs" dxfId="2438" priority="210" operator="equal">
      <formula>"Mayor"</formula>
    </cfRule>
    <cfRule type="cellIs" dxfId="2437" priority="211" operator="equal">
      <formula>"Moderado"</formula>
    </cfRule>
    <cfRule type="cellIs" dxfId="2436" priority="212" operator="equal">
      <formula>"Menor"</formula>
    </cfRule>
    <cfRule type="cellIs" dxfId="2435" priority="213" operator="equal">
      <formula>"Leve"</formula>
    </cfRule>
  </conditionalFormatting>
  <conditionalFormatting sqref="AF32">
    <cfRule type="cellIs" dxfId="2434" priority="180" operator="equal">
      <formula>"Catastrófico"</formula>
    </cfRule>
    <cfRule type="cellIs" dxfId="2433" priority="181" operator="equal">
      <formula>"Mayor"</formula>
    </cfRule>
    <cfRule type="cellIs" dxfId="2432" priority="182" operator="equal">
      <formula>"Moderado"</formula>
    </cfRule>
    <cfRule type="cellIs" dxfId="2431" priority="183" operator="equal">
      <formula>"Menor"</formula>
    </cfRule>
    <cfRule type="cellIs" dxfId="2430" priority="184" operator="equal">
      <formula>"Leve"</formula>
    </cfRule>
  </conditionalFormatting>
  <conditionalFormatting sqref="AF39">
    <cfRule type="cellIs" dxfId="2429" priority="151" operator="equal">
      <formula>"Catastrófico"</formula>
    </cfRule>
    <cfRule type="cellIs" dxfId="2428" priority="152" operator="equal">
      <formula>"Mayor"</formula>
    </cfRule>
    <cfRule type="cellIs" dxfId="2427" priority="153" operator="equal">
      <formula>"Moderado"</formula>
    </cfRule>
    <cfRule type="cellIs" dxfId="2426" priority="154" operator="equal">
      <formula>"Menor"</formula>
    </cfRule>
    <cfRule type="cellIs" dxfId="2425" priority="155" operator="equal">
      <formula>"Leve"</formula>
    </cfRule>
  </conditionalFormatting>
  <conditionalFormatting sqref="AF46">
    <cfRule type="cellIs" dxfId="2424" priority="122" operator="equal">
      <formula>"Catastrófico"</formula>
    </cfRule>
    <cfRule type="cellIs" dxfId="2423" priority="123" operator="equal">
      <formula>"Mayor"</formula>
    </cfRule>
    <cfRule type="cellIs" dxfId="2422" priority="124" operator="equal">
      <formula>"Moderado"</formula>
    </cfRule>
    <cfRule type="cellIs" dxfId="2421" priority="125" operator="equal">
      <formula>"Menor"</formula>
    </cfRule>
    <cfRule type="cellIs" dxfId="2420" priority="126" operator="equal">
      <formula>"Leve"</formula>
    </cfRule>
  </conditionalFormatting>
  <conditionalFormatting sqref="AF53">
    <cfRule type="cellIs" dxfId="2419" priority="93" operator="equal">
      <formula>"Catastrófico"</formula>
    </cfRule>
    <cfRule type="cellIs" dxfId="2418" priority="94" operator="equal">
      <formula>"Mayor"</formula>
    </cfRule>
    <cfRule type="cellIs" dxfId="2417" priority="95" operator="equal">
      <formula>"Moderado"</formula>
    </cfRule>
    <cfRule type="cellIs" dxfId="2416" priority="96" operator="equal">
      <formula>"Menor"</formula>
    </cfRule>
    <cfRule type="cellIs" dxfId="2415" priority="97" operator="equal">
      <formula>"Leve"</formula>
    </cfRule>
  </conditionalFormatting>
  <conditionalFormatting sqref="AF60">
    <cfRule type="cellIs" dxfId="2414" priority="64" operator="equal">
      <formula>"Catastrófico"</formula>
    </cfRule>
    <cfRule type="cellIs" dxfId="2413" priority="65" operator="equal">
      <formula>"Mayor"</formula>
    </cfRule>
    <cfRule type="cellIs" dxfId="2412" priority="66" operator="equal">
      <formula>"Moderado"</formula>
    </cfRule>
    <cfRule type="cellIs" dxfId="2411" priority="67" operator="equal">
      <formula>"Menor"</formula>
    </cfRule>
    <cfRule type="cellIs" dxfId="2410" priority="68" operator="equal">
      <formula>"Leve"</formula>
    </cfRule>
  </conditionalFormatting>
  <conditionalFormatting sqref="AH11">
    <cfRule type="cellIs" dxfId="2409" priority="263" operator="equal">
      <formula>"Extremo"</formula>
    </cfRule>
    <cfRule type="cellIs" dxfId="2408" priority="264" operator="equal">
      <formula>"Alto"</formula>
    </cfRule>
    <cfRule type="cellIs" dxfId="2407" priority="265" operator="equal">
      <formula>"Moderado"</formula>
    </cfRule>
    <cfRule type="cellIs" dxfId="2406" priority="266" operator="equal">
      <formula>"Bajo"</formula>
    </cfRule>
  </conditionalFormatting>
  <conditionalFormatting sqref="AH18">
    <cfRule type="cellIs" dxfId="2405" priority="234" operator="equal">
      <formula>"Extremo"</formula>
    </cfRule>
    <cfRule type="cellIs" dxfId="2404" priority="235" operator="equal">
      <formula>"Alto"</formula>
    </cfRule>
    <cfRule type="cellIs" dxfId="2403" priority="236" operator="equal">
      <formula>"Moderado"</formula>
    </cfRule>
    <cfRule type="cellIs" dxfId="2402" priority="237" operator="equal">
      <formula>"Bajo"</formula>
    </cfRule>
  </conditionalFormatting>
  <conditionalFormatting sqref="AH25">
    <cfRule type="cellIs" dxfId="2401" priority="205" operator="equal">
      <formula>"Extremo"</formula>
    </cfRule>
    <cfRule type="cellIs" dxfId="2400" priority="206" operator="equal">
      <formula>"Alto"</formula>
    </cfRule>
    <cfRule type="cellIs" dxfId="2399" priority="207" operator="equal">
      <formula>"Moderado"</formula>
    </cfRule>
    <cfRule type="cellIs" dxfId="2398" priority="208" operator="equal">
      <formula>"Bajo"</formula>
    </cfRule>
  </conditionalFormatting>
  <conditionalFormatting sqref="AH32">
    <cfRule type="cellIs" dxfId="2397" priority="176" operator="equal">
      <formula>"Extremo"</formula>
    </cfRule>
    <cfRule type="cellIs" dxfId="2396" priority="177" operator="equal">
      <formula>"Alto"</formula>
    </cfRule>
    <cfRule type="cellIs" dxfId="2395" priority="178" operator="equal">
      <formula>"Moderado"</formula>
    </cfRule>
    <cfRule type="cellIs" dxfId="2394" priority="179" operator="equal">
      <formula>"Bajo"</formula>
    </cfRule>
  </conditionalFormatting>
  <conditionalFormatting sqref="AH39">
    <cfRule type="cellIs" dxfId="2393" priority="147" operator="equal">
      <formula>"Extremo"</formula>
    </cfRule>
    <cfRule type="cellIs" dxfId="2392" priority="148" operator="equal">
      <formula>"Alto"</formula>
    </cfRule>
    <cfRule type="cellIs" dxfId="2391" priority="149" operator="equal">
      <formula>"Moderado"</formula>
    </cfRule>
    <cfRule type="cellIs" dxfId="2390" priority="150" operator="equal">
      <formula>"Bajo"</formula>
    </cfRule>
  </conditionalFormatting>
  <conditionalFormatting sqref="AH46">
    <cfRule type="cellIs" dxfId="2389" priority="118" operator="equal">
      <formula>"Extremo"</formula>
    </cfRule>
    <cfRule type="cellIs" dxfId="2388" priority="119" operator="equal">
      <formula>"Alto"</formula>
    </cfRule>
    <cfRule type="cellIs" dxfId="2387" priority="120" operator="equal">
      <formula>"Moderado"</formula>
    </cfRule>
    <cfRule type="cellIs" dxfId="2386" priority="121" operator="equal">
      <formula>"Bajo"</formula>
    </cfRule>
  </conditionalFormatting>
  <conditionalFormatting sqref="AH53">
    <cfRule type="cellIs" dxfId="2385" priority="89" operator="equal">
      <formula>"Extremo"</formula>
    </cfRule>
    <cfRule type="cellIs" dxfId="2384" priority="90" operator="equal">
      <formula>"Alto"</formula>
    </cfRule>
    <cfRule type="cellIs" dxfId="2383" priority="91" operator="equal">
      <formula>"Moderado"</formula>
    </cfRule>
    <cfRule type="cellIs" dxfId="2382" priority="92" operator="equal">
      <formula>"Bajo"</formula>
    </cfRule>
  </conditionalFormatting>
  <conditionalFormatting sqref="AH60">
    <cfRule type="cellIs" dxfId="2381" priority="60" operator="equal">
      <formula>"Extremo"</formula>
    </cfRule>
    <cfRule type="cellIs" dxfId="2380" priority="61" operator="equal">
      <formula>"Alto"</formula>
    </cfRule>
    <cfRule type="cellIs" dxfId="2379" priority="62" operator="equal">
      <formula>"Moderado"</formula>
    </cfRule>
    <cfRule type="cellIs" dxfId="2378" priority="63" operator="equal">
      <formula>"Bajo"</formula>
    </cfRule>
  </conditionalFormatting>
  <conditionalFormatting sqref="J67">
    <cfRule type="cellIs" dxfId="2377" priority="49" operator="equal">
      <formula>"Muy Alta"</formula>
    </cfRule>
    <cfRule type="cellIs" dxfId="2376" priority="50" operator="equal">
      <formula>"Alta"</formula>
    </cfRule>
    <cfRule type="cellIs" dxfId="2375" priority="51" operator="equal">
      <formula>"Media"</formula>
    </cfRule>
    <cfRule type="cellIs" dxfId="2374" priority="52" operator="equal">
      <formula>"Baja"</formula>
    </cfRule>
    <cfRule type="cellIs" dxfId="2373" priority="53" operator="equal">
      <formula>"Muy Baja"</formula>
    </cfRule>
  </conditionalFormatting>
  <conditionalFormatting sqref="M67">
    <cfRule type="containsText" dxfId="2372" priority="30" operator="containsText" text="❌">
      <formula>NOT(ISERROR(SEARCH("❌",M67)))</formula>
    </cfRule>
  </conditionalFormatting>
  <conditionalFormatting sqref="N67">
    <cfRule type="cellIs" dxfId="2371" priority="54" operator="equal">
      <formula>"Catastrófico"</formula>
    </cfRule>
    <cfRule type="cellIs" dxfId="2370" priority="55" operator="equal">
      <formula>"Mayor"</formula>
    </cfRule>
    <cfRule type="cellIs" dxfId="2369" priority="56" operator="equal">
      <formula>"Moderado"</formula>
    </cfRule>
    <cfRule type="cellIs" dxfId="2368" priority="57" operator="equal">
      <formula>"Menor"</formula>
    </cfRule>
    <cfRule type="cellIs" dxfId="2367" priority="58" operator="equal">
      <formula>"Leve"</formula>
    </cfRule>
  </conditionalFormatting>
  <conditionalFormatting sqref="P67">
    <cfRule type="cellIs" dxfId="2366" priority="45" operator="equal">
      <formula>"Extremo"</formula>
    </cfRule>
    <cfRule type="cellIs" dxfId="2365" priority="46" operator="equal">
      <formula>"Alto"</formula>
    </cfRule>
    <cfRule type="cellIs" dxfId="2364" priority="47" operator="equal">
      <formula>"Moderado"</formula>
    </cfRule>
    <cfRule type="cellIs" dxfId="2363" priority="48" operator="equal">
      <formula>"Bajo"</formula>
    </cfRule>
  </conditionalFormatting>
  <conditionalFormatting sqref="AD67">
    <cfRule type="cellIs" dxfId="2362" priority="40" operator="equal">
      <formula>"Muy Alta"</formula>
    </cfRule>
    <cfRule type="cellIs" dxfId="2361" priority="41" operator="equal">
      <formula>"Alta"</formula>
    </cfRule>
    <cfRule type="cellIs" dxfId="2360" priority="42" operator="equal">
      <formula>"Media"</formula>
    </cfRule>
    <cfRule type="cellIs" dxfId="2359" priority="43" operator="equal">
      <formula>"Baja"</formula>
    </cfRule>
    <cfRule type="cellIs" dxfId="2358" priority="44" operator="equal">
      <formula>"Muy Baja"</formula>
    </cfRule>
  </conditionalFormatting>
  <conditionalFormatting sqref="AF67">
    <cfRule type="cellIs" dxfId="2357" priority="35" operator="equal">
      <formula>"Catastrófico"</formula>
    </cfRule>
    <cfRule type="cellIs" dxfId="2356" priority="36" operator="equal">
      <formula>"Mayor"</formula>
    </cfRule>
    <cfRule type="cellIs" dxfId="2355" priority="37" operator="equal">
      <formula>"Moderado"</formula>
    </cfRule>
    <cfRule type="cellIs" dxfId="2354" priority="38" operator="equal">
      <formula>"Menor"</formula>
    </cfRule>
    <cfRule type="cellIs" dxfId="2353" priority="39" operator="equal">
      <formula>"Leve"</formula>
    </cfRule>
  </conditionalFormatting>
  <conditionalFormatting sqref="AH67">
    <cfRule type="cellIs" dxfId="2352" priority="31" operator="equal">
      <formula>"Extremo"</formula>
    </cfRule>
    <cfRule type="cellIs" dxfId="2351" priority="32" operator="equal">
      <formula>"Alto"</formula>
    </cfRule>
    <cfRule type="cellIs" dxfId="2350" priority="33" operator="equal">
      <formula>"Moderado"</formula>
    </cfRule>
    <cfRule type="cellIs" dxfId="2349" priority="34" operator="equal">
      <formula>"Bajo"</formula>
    </cfRule>
  </conditionalFormatting>
  <conditionalFormatting sqref="J74">
    <cfRule type="cellIs" dxfId="2348" priority="20" operator="equal">
      <formula>"Muy Alta"</formula>
    </cfRule>
    <cfRule type="cellIs" dxfId="2347" priority="21" operator="equal">
      <formula>"Alta"</formula>
    </cfRule>
    <cfRule type="cellIs" dxfId="2346" priority="22" operator="equal">
      <formula>"Media"</formula>
    </cfRule>
    <cfRule type="cellIs" dxfId="2345" priority="23" operator="equal">
      <formula>"Baja"</formula>
    </cfRule>
    <cfRule type="cellIs" dxfId="2344" priority="24" operator="equal">
      <formula>"Muy Baja"</formula>
    </cfRule>
  </conditionalFormatting>
  <conditionalFormatting sqref="M74">
    <cfRule type="containsText" dxfId="2343" priority="1" operator="containsText" text="❌">
      <formula>NOT(ISERROR(SEARCH("❌",M74)))</formula>
    </cfRule>
  </conditionalFormatting>
  <conditionalFormatting sqref="N74">
    <cfRule type="cellIs" dxfId="2342" priority="25" operator="equal">
      <formula>"Catastrófico"</formula>
    </cfRule>
    <cfRule type="cellIs" dxfId="2341" priority="26" operator="equal">
      <formula>"Mayor"</formula>
    </cfRule>
    <cfRule type="cellIs" dxfId="2340" priority="27" operator="equal">
      <formula>"Moderado"</formula>
    </cfRule>
    <cfRule type="cellIs" dxfId="2339" priority="28" operator="equal">
      <formula>"Menor"</formula>
    </cfRule>
    <cfRule type="cellIs" dxfId="2338" priority="29" operator="equal">
      <formula>"Leve"</formula>
    </cfRule>
  </conditionalFormatting>
  <conditionalFormatting sqref="P74">
    <cfRule type="cellIs" dxfId="2337" priority="16" operator="equal">
      <formula>"Extremo"</formula>
    </cfRule>
    <cfRule type="cellIs" dxfId="2336" priority="17" operator="equal">
      <formula>"Alto"</formula>
    </cfRule>
    <cfRule type="cellIs" dxfId="2335" priority="18" operator="equal">
      <formula>"Moderado"</formula>
    </cfRule>
    <cfRule type="cellIs" dxfId="2334" priority="19" operator="equal">
      <formula>"Bajo"</formula>
    </cfRule>
  </conditionalFormatting>
  <conditionalFormatting sqref="AD74">
    <cfRule type="cellIs" dxfId="2333" priority="11" operator="equal">
      <formula>"Muy Alta"</formula>
    </cfRule>
    <cfRule type="cellIs" dxfId="2332" priority="12" operator="equal">
      <formula>"Alta"</formula>
    </cfRule>
    <cfRule type="cellIs" dxfId="2331" priority="13" operator="equal">
      <formula>"Media"</formula>
    </cfRule>
    <cfRule type="cellIs" dxfId="2330" priority="14" operator="equal">
      <formula>"Baja"</formula>
    </cfRule>
    <cfRule type="cellIs" dxfId="2329" priority="15" operator="equal">
      <formula>"Muy Baja"</formula>
    </cfRule>
  </conditionalFormatting>
  <conditionalFormatting sqref="AF74">
    <cfRule type="cellIs" dxfId="2328" priority="6" operator="equal">
      <formula>"Catastrófico"</formula>
    </cfRule>
    <cfRule type="cellIs" dxfId="2327" priority="7" operator="equal">
      <formula>"Mayor"</formula>
    </cfRule>
    <cfRule type="cellIs" dxfId="2326" priority="8" operator="equal">
      <formula>"Moderado"</formula>
    </cfRule>
    <cfRule type="cellIs" dxfId="2325" priority="9" operator="equal">
      <formula>"Menor"</formula>
    </cfRule>
    <cfRule type="cellIs" dxfId="2324" priority="10" operator="equal">
      <formula>"Leve"</formula>
    </cfRule>
  </conditionalFormatting>
  <conditionalFormatting sqref="AH74">
    <cfRule type="cellIs" dxfId="2323" priority="2" operator="equal">
      <formula>"Extremo"</formula>
    </cfRule>
    <cfRule type="cellIs" dxfId="2322" priority="3" operator="equal">
      <formula>"Alto"</formula>
    </cfRule>
    <cfRule type="cellIs" dxfId="2321" priority="4" operator="equal">
      <formula>"Moderado"</formula>
    </cfRule>
    <cfRule type="cellIs" dxfId="232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69F377-37BB-4036-9603-38EFA3514E7D}">
          <x14:formula1>
            <xm:f>'D:\Backup cede 2022\Mis documentos\SGC\2025\Consolidación de riesgos 2025\CEDE4\Gestión\corregido\[FO-CEDE5-DIGEC-487 Riesgos de Gestión CEDE4 PL PARCIAL 14-01-2025 (V2).xlsx]Opciones Tratamiento'!#REF!</xm:f>
          </x14:formula1>
          <xm:sqref>H11:H80</xm:sqref>
        </x14:dataValidation>
        <x14:dataValidation type="list" allowBlank="1" showInputMessage="1" showErrorMessage="1" xr:uid="{FAB5028F-48ED-4DC5-AB15-F296D39A9E38}">
          <x14:formula1>
            <xm:f>'D:\Backup cede 2022\Mis documentos\SGC\2025\Consolidación de riesgos 2025\CEDE4\Gestión\corregido\[FO-CEDE5-DIGEC-487 Riesgos de Gestión CEDE4 PL PARCIAL 14-01-2025 (V2).xlsx]Opciones Tratamiento'!#REF!</xm:f>
          </x14:formula1>
          <xm:sqref>AO60 AO53 AO46 AO39 AO32 AO25 AO18 AO11 AO67 AO74 AI53 AI11 AI18 AI25 AI32 AI39 AI46 AI60 AI67 AI74 B11 C11:D80</xm:sqref>
        </x14:dataValidation>
        <x14:dataValidation type="list" allowBlank="1" showInputMessage="1" showErrorMessage="1" xr:uid="{FB4B59E5-6BA1-43A0-94EA-D85BEE5E638A}">
          <x14:formula1>
            <xm:f>'D:\Backup cede 2022\Mis documentos\SGC\2025\Consolidación de riesgos 2025\CEDE4\Gestión\corregido\[FO-CEDE5-DIGEC-487 Riesgos de Gestión CEDE4 PL PARCIAL 14-01-2025 (V2).xlsx]Tabla Impacto'!#REF!</xm:f>
          </x14:formula1>
          <xm:sqref>L11:L80</xm:sqref>
        </x14:dataValidation>
        <x14:dataValidation type="list" allowBlank="1" showInputMessage="1" showErrorMessage="1" xr:uid="{41E964CF-77F4-411A-BC7F-8FFFE1BB5AB7}">
          <x14:formula1>
            <xm:f>'D:\Backup cede 2022\Mis documentos\SGC\2025\Consolidación de riesgos 2025\CEDE4\Gestión\corregido\[FO-CEDE5-DIGEC-487 Riesgos de Gestión CEDE4 PL PARCIAL 14-01-2025 (V2).xlsx]Tabla Valoración controles'!#REF!</xm:f>
          </x14:formula1>
          <xm:sqref>W11:X80 Z11:AB80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741A6-878A-440A-A003-60BE4E9808DB}">
  <dimension ref="A1:BM81"/>
  <sheetViews>
    <sheetView showGridLines="0" zoomScale="80" zoomScaleNormal="80" workbookViewId="0">
      <selection sqref="A1:B4"/>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29"/>
      <c r="AP1" s="229"/>
      <c r="AQ1" s="229"/>
      <c r="AR1" s="230"/>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35"/>
      <c r="AP2" s="235"/>
      <c r="AQ2" s="235"/>
      <c r="AR2" s="236"/>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35"/>
      <c r="AP3" s="235"/>
      <c r="AQ3" s="235"/>
      <c r="AR3" s="236"/>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41"/>
      <c r="AP4" s="241"/>
      <c r="AQ4" s="241"/>
      <c r="AR4" s="242"/>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184</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185</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40.5" customHeight="1" thickBot="1" x14ac:dyDescent="0.35">
      <c r="A7" s="213" t="s">
        <v>20</v>
      </c>
      <c r="B7" s="214"/>
      <c r="C7" s="214"/>
      <c r="D7" s="215"/>
      <c r="E7" s="262" t="s">
        <v>186</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81.5" customHeight="1" x14ac:dyDescent="0.25">
      <c r="A11" s="171" t="s">
        <v>60</v>
      </c>
      <c r="B11" s="172" t="s">
        <v>187</v>
      </c>
      <c r="C11" s="175" t="s">
        <v>82</v>
      </c>
      <c r="D11" s="166" t="s">
        <v>62</v>
      </c>
      <c r="E11" s="166" t="s">
        <v>188</v>
      </c>
      <c r="F11" s="166" t="s">
        <v>189</v>
      </c>
      <c r="G11" s="165" t="str">
        <f>+CONCATENATE(D11," ",E11," ",F11)</f>
        <v>Posibilidad de efectos dañoso sobre recursos públicos por sobrecostos en la fuerza  a causa de la omisión en la adecuada estructuración y/o recibo de bienes sin el cumplimiento de los requisitos y/ o especificaciones de los procesos contractuales.</v>
      </c>
      <c r="H11" s="166" t="s">
        <v>63</v>
      </c>
      <c r="I11" s="153">
        <v>15181</v>
      </c>
      <c r="J11" s="161" t="str">
        <f>IF(I11&lt;=0,"",IF(I11&lt;=3,"Muy Baja",IF(I11&lt;=34,"Baja",IF(I11&lt;=600,"Media",IF(I11&lt;=6000,"Alta","Muy Alta")))))</f>
        <v>Muy Alta</v>
      </c>
      <c r="K11" s="162">
        <f>IF(J11="","",IF(J11="Muy Baja",0.2,IF(J11="Baja",0.4,IF(J11="Media",0.6,IF(J11="Alta",0.8,IF(J11="Muy Alta",1,))))))</f>
        <v>1</v>
      </c>
      <c r="L11" s="160" t="s">
        <v>190</v>
      </c>
      <c r="M11" s="160" t="str">
        <f>IF(NOT(ISERROR(MATCH(L11,'[5]Tabla Impacto'!$B$221:$B$223,0))),'[5]Tabla Impacto'!$F$223,L11)</f>
        <v xml:space="preserve">     Entre 100 y 500 SMLMV </v>
      </c>
      <c r="N11" s="161" t="str">
        <f>IF(OR(M11='[5]Tabla Impacto'!$C$11,M11='[5]Tabla Impacto'!$D$11),"Leve",IF(OR(M11='[5]Tabla Impacto'!$C$12,M11='[5]Tabla Impacto'!$D$12),"Menor",IF(OR(M11='[5]Tabla Impacto'!$C$13,M11='[5]Tabla Impacto'!$D$13),"Moderado",IF(OR(M11='[5]Tabla Impacto'!$C$14,M11='[5]Tabla Impacto'!$D$14),"Mayor",IF(OR(M11='[5]Tabla Impacto'!$C$15,M11='[5]Tabla Impacto'!$D$15),"Catastrófico","")))))</f>
        <v>Mayor</v>
      </c>
      <c r="O11" s="162">
        <f>IF(N11="","",IF(N11="Leve",0.2,IF(N11="Menor",0.4,IF(N11="Moderado",0.6,IF(N11="Mayor",0.8,IF(N11="Catastrófico",1,))))))</f>
        <v>0.8</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7" t="s">
        <v>191</v>
      </c>
      <c r="R11" s="50" t="s">
        <v>192</v>
      </c>
      <c r="S11" s="57" t="s">
        <v>536</v>
      </c>
      <c r="T11" s="57" t="s">
        <v>537</v>
      </c>
      <c r="U11" s="56" t="str">
        <f>+CONCATENATE(R11," ",S11," ",T11)</f>
        <v xml:space="preserve">El Oficial de Planeación o quien haga sus veces de la CENAC y DIADQ valida cada vez que la Unidad presente el plan de necesidades, que cumpla con lo establecido en la circular No. 2024496030053073 del 06 de noviembre 2024 Lineamientos elaboración plan de necesidades, con el fin de disminuir los tiempos en la consolidación del plan. En caso de identificar novedades en su estructuración, se deberá devolver a la Unidad para que realice los ajustes correspondientes, dejando como soporte documental de la verificación circular bimestral dirigida a las Unidades centralizadas con las observaciones recurrentes evidenciadas durante la revisión de los planes recibidos. </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66</v>
      </c>
      <c r="AA11" s="55" t="s">
        <v>67</v>
      </c>
      <c r="AB11" s="55" t="s">
        <v>68</v>
      </c>
      <c r="AC11" s="11">
        <f>IFERROR(IF(V11="Probabilidad",(K11-(+K11*Y11)),IF(V11="Impacto",K11,"")),"")</f>
        <v>0.6</v>
      </c>
      <c r="AD11" s="164" t="str">
        <f>IFERROR(LOOKUP(LOOKUP(2,1/(AC11:AC17&lt;&gt;""),AC11:AC17),'[5]Opciones Tratamiento'!$I$2:$I$6,'[5]Opciones Tratamiento'!$J$2:$J$6),"")</f>
        <v>Muy Baja</v>
      </c>
      <c r="AE11" s="12">
        <f>+AC11</f>
        <v>0.6</v>
      </c>
      <c r="AF11" s="164" t="str">
        <f>IFERROR(LOOKUP(LOOKUP(2,1/(AG11:AG17&lt;&gt;""),AG11:AG17),'[5]Opciones Tratamiento'!L2:M6),"")</f>
        <v>Mayor</v>
      </c>
      <c r="AG11" s="12">
        <f>IFERROR(IF(V11="Impacto",(O11-(+O11*Y11)),IF(V11="Probabilidad",O11,"")),"")</f>
        <v>0.8</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155" t="s">
        <v>69</v>
      </c>
      <c r="AJ11" s="13"/>
      <c r="AK11" s="54" t="s">
        <v>193</v>
      </c>
      <c r="AL11" s="57" t="s">
        <v>538</v>
      </c>
      <c r="AM11" s="57" t="s">
        <v>194</v>
      </c>
      <c r="AN11" s="13"/>
      <c r="AO11" s="153" t="s">
        <v>81</v>
      </c>
      <c r="AP11" s="156" t="s">
        <v>195</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74.75" customHeight="1" x14ac:dyDescent="0.25">
      <c r="A12" s="144"/>
      <c r="B12" s="173"/>
      <c r="C12" s="147"/>
      <c r="D12" s="138"/>
      <c r="E12" s="138"/>
      <c r="F12" s="138"/>
      <c r="G12" s="150"/>
      <c r="H12" s="138"/>
      <c r="I12" s="114"/>
      <c r="J12" s="123"/>
      <c r="K12" s="126"/>
      <c r="L12" s="141"/>
      <c r="M12" s="141"/>
      <c r="N12" s="123"/>
      <c r="O12" s="126"/>
      <c r="P12" s="129"/>
      <c r="Q12" s="48" t="s">
        <v>196</v>
      </c>
      <c r="R12" s="50" t="s">
        <v>197</v>
      </c>
      <c r="S12" s="50" t="s">
        <v>198</v>
      </c>
      <c r="T12" s="50" t="s">
        <v>539</v>
      </c>
      <c r="U12" s="52" t="str">
        <f t="shared" ref="U12:U17" si="0">+CONCATENATE(R12," ",S12," ",T12)</f>
        <v xml:space="preserve">El Oficial de Contratación quien haga sus veces de la CENAC y DIADQ verifica bimestralmente que los documentos relacionados con el ejercicio de supervisión del contrato se encuentren cargados en la plataforma SECOP II, dentro de los tiempos y parámetros establecidos en el Manual de Contratación y de Convenios del Ministerio de Defensa Nacional y normatividad relacionada, con el fin de realizar seguimiento integral a la ejecución contractual y de constatar la aplicación del principio de publicidad. En caso de identificar novedades se deberá informar a los JEM y Comandantes de las Unidades centralizadas, dejando como evidencia de la verificación informe con la relación de los contratos revisados y las observaciones. </v>
      </c>
      <c r="V12" s="16" t="str">
        <f t="shared" ref="V12:V75" si="1">IF(OR(W12="Preventivo",W12="Detectivo"),"Probabilidad",IF(W12="Correctivo","Impacto",""))</f>
        <v>Probabilidad</v>
      </c>
      <c r="W12" s="46" t="s">
        <v>64</v>
      </c>
      <c r="X12" s="46" t="s">
        <v>65</v>
      </c>
      <c r="Y12" s="17" t="str">
        <f t="shared" ref="Y12" si="2">IF(AND(W12="Preventivo",X12="Automático"),"50%",IF(AND(W12="Preventivo",X12="Manual"),"40%",IF(AND(W12="Detectivo",X12="Automático"),"40%",IF(AND(W12="Detectivo",X12="Manual"),"30%",IF(AND(W12="Correctivo",X12="Automático"),"35%",IF(AND(W12="Correctivo",X12="Manual"),"25%",""))))))</f>
        <v>40%</v>
      </c>
      <c r="Z12" s="46" t="s">
        <v>66</v>
      </c>
      <c r="AA12" s="46" t="s">
        <v>67</v>
      </c>
      <c r="AB12" s="46" t="s">
        <v>68</v>
      </c>
      <c r="AC12" s="18">
        <f>IFERROR(IF(AND(V11="Probabilidad",V12="Probabilidad"),(AE11-(+AE11*Y12)),IF(V12="Probabilidad",(K11-(+K11*Y12)),IF(V12="Impacto",AE11,""))),"")</f>
        <v>0.36</v>
      </c>
      <c r="AD12" s="132"/>
      <c r="AE12" s="19">
        <f t="shared" ref="AE12" si="3">+AC12</f>
        <v>0.36</v>
      </c>
      <c r="AF12" s="132"/>
      <c r="AG12" s="19">
        <f>IFERROR(IF(AND(V11="Impacto",V12="Impacto"),(AG11-(+AG11*Y12)),IF(V12="Impacto",(O11-(+O11*Y12)),IF(V12="Probabilidad",AG11,""))),"")</f>
        <v>0.8</v>
      </c>
      <c r="AH12" s="135"/>
      <c r="AI12" s="111"/>
      <c r="AJ12" s="20"/>
      <c r="AK12" s="48"/>
      <c r="AL12" s="50"/>
      <c r="AM12" s="50"/>
      <c r="AN12" s="20"/>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157.5" customHeight="1" x14ac:dyDescent="0.25">
      <c r="A13" s="144"/>
      <c r="B13" s="173"/>
      <c r="C13" s="147"/>
      <c r="D13" s="138"/>
      <c r="E13" s="138"/>
      <c r="F13" s="138"/>
      <c r="G13" s="150"/>
      <c r="H13" s="138"/>
      <c r="I13" s="114"/>
      <c r="J13" s="123"/>
      <c r="K13" s="126"/>
      <c r="L13" s="141"/>
      <c r="M13" s="141"/>
      <c r="N13" s="123"/>
      <c r="O13" s="126"/>
      <c r="P13" s="129"/>
      <c r="Q13" s="48" t="s">
        <v>199</v>
      </c>
      <c r="R13" s="50" t="s">
        <v>200</v>
      </c>
      <c r="S13" s="50" t="s">
        <v>540</v>
      </c>
      <c r="T13" s="50" t="s">
        <v>541</v>
      </c>
      <c r="U13" s="52" t="str">
        <f t="shared" si="0"/>
        <v xml:space="preserve">El ordenador del gasto o quien haga sus veces de la CENAC y DIADQ verifica semestralmente,  que se elabore un oficio y/o circular dirigido a los Jefes de Estado Mayor y/o Comandantes de las Unidades centralizadas, en el que se difundan los perfiles y responsabilidades del personal interviniente en los procesos contractuales acorde a lo establecido en el Manual de Contratación y de Convenios del MND, con el fin de evitar se designe personal sin experiencia e idoneidad, en la gestión contractual. En caso de identificar falencias en la designación del personal se deberá efectuar capacitación, dejando como soporte documental de la difusión el oficio y/o circular. </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0.216</v>
      </c>
      <c r="AD13" s="132"/>
      <c r="AE13" s="19">
        <f>+AC13</f>
        <v>0.216</v>
      </c>
      <c r="AF13" s="132"/>
      <c r="AG13" s="19">
        <f>IFERROR(IF(AND(V11="Impacto",V12="Impacto",V13="Impacto"),(AG12-(+AG12*Y13)),IF(V13="Impacto",(O11-(+O11*Y13)),IF(V13="Probabilidad",AG12,""))),"")</f>
        <v>0.8</v>
      </c>
      <c r="AH13" s="135"/>
      <c r="AI13" s="111"/>
      <c r="AJ13" s="20"/>
      <c r="AK13" s="48"/>
      <c r="AL13" s="50"/>
      <c r="AM13" s="48"/>
      <c r="AN13" s="20"/>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34.25" customHeight="1" x14ac:dyDescent="0.25">
      <c r="A14" s="144"/>
      <c r="B14" s="173"/>
      <c r="C14" s="147"/>
      <c r="D14" s="138"/>
      <c r="E14" s="138"/>
      <c r="F14" s="138"/>
      <c r="G14" s="150"/>
      <c r="H14" s="138"/>
      <c r="I14" s="114"/>
      <c r="J14" s="123"/>
      <c r="K14" s="126"/>
      <c r="L14" s="141"/>
      <c r="M14" s="141"/>
      <c r="N14" s="123"/>
      <c r="O14" s="126"/>
      <c r="P14" s="129"/>
      <c r="Q14" s="48" t="s">
        <v>201</v>
      </c>
      <c r="R14" s="50" t="s">
        <v>200</v>
      </c>
      <c r="S14" s="50" t="s">
        <v>202</v>
      </c>
      <c r="T14" s="50" t="s">
        <v>203</v>
      </c>
      <c r="U14" s="52" t="str">
        <f t="shared" si="0"/>
        <v xml:space="preserve">El ordenador del gasto o quien haga sus veces de la CENAC y DIADQ verifica bimestralmente la gestión realizada por los supervisores de contratos conforme a lo establecido en el Manual de Contratación y de Convenios del  MDN, guía para el ejercicio de las funciones de supervisión y demás documentos normativos, con el fin de realizar seguimiento al avance de la ejecución contractual y al cumplimiento de sus obligaciones. En caso de encontrar novedades en su gestión se deberán informar al Gerente de Proyecto mediante oficio, dejando como evidencia de la verificación acta de reunión. </v>
      </c>
      <c r="V14" s="16" t="str">
        <f t="shared" si="1"/>
        <v>Probabilidad</v>
      </c>
      <c r="W14" s="46" t="s">
        <v>64</v>
      </c>
      <c r="X14" s="46" t="s">
        <v>65</v>
      </c>
      <c r="Y14" s="17" t="str">
        <f t="shared" ref="Y14" si="4">IF(AND(W14="Preventivo",X14="Automático"),"50%",IF(AND(W14="Preventivo",X14="Manual"),"40%",IF(AND(W14="Detectivo",X14="Automático"),"40%",IF(AND(W14="Detectivo",X14="Manual"),"30%",IF(AND(W14="Correctivo",X14="Automático"),"35%",IF(AND(W14="Correctivo",X14="Manual"),"25%",""))))))</f>
        <v>40%</v>
      </c>
      <c r="Z14" s="46" t="s">
        <v>66</v>
      </c>
      <c r="AA14" s="46" t="s">
        <v>67</v>
      </c>
      <c r="AB14" s="46" t="s">
        <v>68</v>
      </c>
      <c r="AC14" s="18">
        <f>IFERROR(IF(AND(V11="Probabilidad",V12="Probabilidad",V13="Probabilidad",V14="Probabilidad"),(AE13-(+AE13*Y14)),IF(V14="Probabilidad",(K11-(+K11*Y14)),IF(V14="Impacto",AE13,""))),"")</f>
        <v>0.12959999999999999</v>
      </c>
      <c r="AD14" s="132"/>
      <c r="AE14" s="19">
        <f t="shared" ref="AE14:AE21" si="5">+AC14</f>
        <v>0.12959999999999999</v>
      </c>
      <c r="AF14" s="132"/>
      <c r="AG14" s="19">
        <f>IFERROR(IF(AND(V11="Impacto",V12="Impacto",V13="Impacto",V14="Impacto"),(AG13-(+AG13*Y14)),IF(V14="Impacto",(O11-(+O11*Y14)),IF(V14="Probabilidad",AG13,""))),"")</f>
        <v>0.8</v>
      </c>
      <c r="AH14" s="135"/>
      <c r="AI14" s="111"/>
      <c r="AJ14" s="20"/>
      <c r="AK14" s="48"/>
      <c r="AL14" s="50"/>
      <c r="AM14" s="48"/>
      <c r="AN14" s="20"/>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customHeight="1" thickBot="1" x14ac:dyDescent="0.3">
      <c r="A15" s="144"/>
      <c r="B15" s="173"/>
      <c r="C15" s="147"/>
      <c r="D15" s="138"/>
      <c r="E15" s="138"/>
      <c r="F15" s="138"/>
      <c r="G15" s="150"/>
      <c r="H15" s="138"/>
      <c r="I15" s="114"/>
      <c r="J15" s="123"/>
      <c r="K15" s="126"/>
      <c r="L15" s="141"/>
      <c r="M15" s="141"/>
      <c r="N15" s="123"/>
      <c r="O15" s="126"/>
      <c r="P15" s="129"/>
      <c r="Q15" s="48"/>
      <c r="R15" s="48"/>
      <c r="S15" s="48"/>
      <c r="T15" s="48"/>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20"/>
      <c r="AK15" s="48"/>
      <c r="AL15" s="50"/>
      <c r="AM15" s="48"/>
      <c r="AN15" s="20"/>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20"/>
      <c r="AK16" s="48"/>
      <c r="AL16" s="50"/>
      <c r="AM16" s="48"/>
      <c r="AN16" s="20"/>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thickBot="1" x14ac:dyDescent="0.3">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20"/>
      <c r="AK17" s="48"/>
      <c r="AL17" s="50"/>
      <c r="AM17" s="48"/>
      <c r="AN17" s="20"/>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72.5" customHeight="1" x14ac:dyDescent="0.25">
      <c r="A18" s="144" t="s">
        <v>72</v>
      </c>
      <c r="B18" s="173"/>
      <c r="C18" s="147" t="s">
        <v>82</v>
      </c>
      <c r="D18" s="138" t="s">
        <v>204</v>
      </c>
      <c r="E18" s="138" t="s">
        <v>542</v>
      </c>
      <c r="F18" s="138" t="s">
        <v>205</v>
      </c>
      <c r="G18" s="150" t="str">
        <f t="shared" ref="G18" si="6">+CONCATENATE(D18," ",E18," ",F18)</f>
        <v xml:space="preserve">Posibilidad de efectos dañoso sobre intereses patrimoniales de naturaleza publica por la constitución y  aprobación de garantías contractuales y/o pólizas sin el cumplimiento de los requisitos legales a causa de la omisión de controles antifraude. </v>
      </c>
      <c r="H18" s="138" t="s">
        <v>63</v>
      </c>
      <c r="I18" s="153">
        <v>6221</v>
      </c>
      <c r="J18" s="123" t="str">
        <f>IF(I18&lt;=0,"",IF(I18&lt;=3,"Muy Baja",IF(I18&lt;=34,"Baja",IF(I18&lt;=600,"Media",IF(I18&lt;=6000,"Alta","Muy Alta")))))</f>
        <v>Muy Alta</v>
      </c>
      <c r="K18" s="126">
        <f>IF(J18="","",IF(J18="Muy Baja",0.2,IF(J18="Baja",0.4,IF(J18="Media",0.6,IF(J18="Alta",0.8,IF(J18="Muy Alta",1,))))))</f>
        <v>1</v>
      </c>
      <c r="L18" s="141" t="s">
        <v>190</v>
      </c>
      <c r="M18" s="141" t="str">
        <f>IF(NOT(ISERROR(MATCH(L18,'[5]Tabla Impacto'!$B$221:$B$223,0))),'[5]Tabla Impacto'!$F$223,L18)</f>
        <v xml:space="preserve">     Entre 100 y 500 SMLMV </v>
      </c>
      <c r="N18" s="123" t="str">
        <f>IF(OR(M18='[5]Tabla Impacto'!$C$11,M18='[5]Tabla Impacto'!$D$11),"Leve",IF(OR(M18='[5]Tabla Impacto'!$C$12,M18='[5]Tabla Impacto'!$D$12),"Menor",IF(OR(M18='[5]Tabla Impacto'!$C$13,M18='[5]Tabla Impacto'!$D$13),"Moderado",IF(OR(M18='[5]Tabla Impacto'!$C$14,M18='[5]Tabla Impacto'!$D$14),"Mayor",IF(OR(M18='[5]Tabla Impacto'!$C$15,M18='[5]Tabla Impacto'!$D$15),"Catastrófico","")))))</f>
        <v>Mayor</v>
      </c>
      <c r="O18" s="126">
        <f>IF(N18="","",IF(N18="Leve",0.2,IF(N18="Menor",0.4,IF(N18="Moderado",0.6,IF(N18="Mayor",0.8,IF(N18="Catastrófico",1,))))))</f>
        <v>0.8</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48" t="s">
        <v>191</v>
      </c>
      <c r="R18" s="50" t="s">
        <v>197</v>
      </c>
      <c r="S18" s="50" t="s">
        <v>206</v>
      </c>
      <c r="T18" s="50" t="s">
        <v>207</v>
      </c>
      <c r="U18" s="52" t="str">
        <f>+CONCATENATE(R18," ",S18," ",T18)</f>
        <v>El Oficial de Contratación quien haga sus veces de la CENAC y DIADQ verifica cada vez que se adjudique un proceso,  que en los contratos se registre la obligatoriedad de constituir garantías contractuales por parte del proveedor, como lo establece el Manual de Contratación y de Convenios del Ministerio de Defensa Nacional Código: GO-M-001 versión 1 resolución 4130 del 16 de junio de 2022, con el propósito de proteger los recursos destinados a la contratación estatal, en caso de no presentarlas se deberá solicitar las garantías y adelantar la acción disciplinaria que por derecho corresponda, dejando como evidencia de la verificación un informe de revisión de una muestra del  10%  de los contratos suscritos en el trimestre.</v>
      </c>
      <c r="V18" s="16" t="str">
        <f t="shared" si="1"/>
        <v>Probabilidad</v>
      </c>
      <c r="W18" s="46" t="s">
        <v>64</v>
      </c>
      <c r="X18" s="46" t="s">
        <v>65</v>
      </c>
      <c r="Y18" s="17" t="str">
        <f>IF(AND(W18="Preventivo",X18="Automático"),"50%",IF(AND(W18="Preventivo",X18="Manual"),"40%",IF(AND(W18="Detectivo",X18="Automático"),"40%",IF(AND(W18="Detectivo",X18="Manual"),"30%",IF(AND(W18="Correctivo",X18="Automático"),"35%",IF(AND(W18="Correctivo",X18="Manual"),"25%",""))))))</f>
        <v>40%</v>
      </c>
      <c r="Z18" s="46" t="s">
        <v>66</v>
      </c>
      <c r="AA18" s="46" t="s">
        <v>67</v>
      </c>
      <c r="AB18" s="46" t="s">
        <v>68</v>
      </c>
      <c r="AC18" s="18">
        <f>IFERROR(IF(V18="Probabilidad",(K18-(+K18*Y18)),IF(V18="Impacto",K18,"")),"")</f>
        <v>0.6</v>
      </c>
      <c r="AD18" s="132" t="str">
        <f>IFERROR(LOOKUP(LOOKUP(2,1/(AC18:AC24&lt;&gt;""),AC18:AC24),'[5]Opciones Tratamiento'!$I$2:$I$6,'[5]Opciones Tratamiento'!$J$2:$J$6),"")</f>
        <v>Muy Baja</v>
      </c>
      <c r="AE18" s="17">
        <f t="shared" si="5"/>
        <v>0.6</v>
      </c>
      <c r="AF18" s="132" t="str">
        <f>IFERROR(LOOKUP(LOOKUP(2,1/(AG18:AG24&lt;&gt;""),AG18:AG24),'[5]Opciones Tratamiento'!L2:M6),"")</f>
        <v>Mayor</v>
      </c>
      <c r="AG18" s="19">
        <f>IFERROR(IF(V18="Impacto",(O18-(+O18*Y18)),IF(V18="Probabilidad",O18,"")),"")</f>
        <v>0.8</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111" t="s">
        <v>69</v>
      </c>
      <c r="AJ18" s="20"/>
      <c r="AK18" s="48" t="s">
        <v>193</v>
      </c>
      <c r="AL18" s="50" t="s">
        <v>208</v>
      </c>
      <c r="AM18" s="48" t="s">
        <v>209</v>
      </c>
      <c r="AN18" s="20"/>
      <c r="AO18" s="114" t="s">
        <v>81</v>
      </c>
      <c r="AP18" s="158" t="s">
        <v>195</v>
      </c>
      <c r="AQ18" s="158"/>
      <c r="AR18" s="159"/>
      <c r="AS18" s="14"/>
      <c r="AT18" s="14"/>
      <c r="AU18" s="14"/>
      <c r="AV18" s="14"/>
      <c r="AW18" s="14"/>
      <c r="AX18" s="14"/>
      <c r="AY18" s="14"/>
      <c r="AZ18" s="14"/>
      <c r="BA18" s="14"/>
      <c r="BB18" s="14"/>
      <c r="BC18" s="14"/>
      <c r="BD18" s="14"/>
      <c r="BE18" s="14"/>
      <c r="BF18" s="14"/>
      <c r="BG18" s="14"/>
      <c r="BH18" s="14"/>
      <c r="BI18" s="14"/>
      <c r="BJ18" s="14"/>
    </row>
    <row r="19" spans="1:62" s="15" customFormat="1" ht="252" customHeight="1" x14ac:dyDescent="0.25">
      <c r="A19" s="144"/>
      <c r="B19" s="173"/>
      <c r="C19" s="147"/>
      <c r="D19" s="138"/>
      <c r="E19" s="138"/>
      <c r="F19" s="138"/>
      <c r="G19" s="150"/>
      <c r="H19" s="138"/>
      <c r="I19" s="114"/>
      <c r="J19" s="123"/>
      <c r="K19" s="126"/>
      <c r="L19" s="141"/>
      <c r="M19" s="141"/>
      <c r="N19" s="123"/>
      <c r="O19" s="126"/>
      <c r="P19" s="129"/>
      <c r="Q19" s="48" t="s">
        <v>196</v>
      </c>
      <c r="R19" s="50" t="s">
        <v>197</v>
      </c>
      <c r="S19" s="50" t="s">
        <v>543</v>
      </c>
      <c r="T19" s="50" t="s">
        <v>544</v>
      </c>
      <c r="U19" s="52" t="str">
        <f>+CONCATENATE(R19," ",S19," ",T19)</f>
        <v>El Oficial de Contratación quien haga sus veces de la CENAC y DIADQ valida cada vez que se suscriba un contrato, que se constituyan garantías en los tiempos establecidos en el contrato y que el proveedor la cargue en el SECOP II (Manual de Contratación y Convenios del Ministerio de Defensa Nacional Código: GO-M-001 versión 1 resolución 4130 del 16 de junio de 2022, procedimiento adquisición de bienes y servicios P-JEMGF-COADED-354),  con el fin de realizar el proceso de revisión y aprobación de la garantía por parte de la Unidad Ordenadora del Gasto (que el jurídico del proceso dentro de los tiempos establecidos, apruebe mediante documentos las pólizas constituidas por los proveedores), en caso de que no sean verificadas se deberá solicitar las garantías e iniciar  las actuaciones jurídicas  que por derecho correspondan, dejando como evidencia un informe de revisión de la muestra del 20% de los contrataos suscritos en el trimestre.</v>
      </c>
      <c r="V19" s="16" t="str">
        <f t="shared" si="1"/>
        <v>Probabilidad</v>
      </c>
      <c r="W19" s="46" t="s">
        <v>64</v>
      </c>
      <c r="X19" s="46" t="s">
        <v>65</v>
      </c>
      <c r="Y19" s="17" t="str">
        <f t="shared" ref="Y19" si="7">IF(AND(W19="Preventivo",X19="Automático"),"50%",IF(AND(W19="Preventivo",X19="Manual"),"40%",IF(AND(W19="Detectivo",X19="Automático"),"40%",IF(AND(W19="Detectivo",X19="Manual"),"30%",IF(AND(W19="Correctivo",X19="Automático"),"35%",IF(AND(W19="Correctivo",X19="Manual"),"25%",""))))))</f>
        <v>40%</v>
      </c>
      <c r="Z19" s="46" t="s">
        <v>66</v>
      </c>
      <c r="AA19" s="46" t="s">
        <v>67</v>
      </c>
      <c r="AB19" s="46" t="s">
        <v>68</v>
      </c>
      <c r="AC19" s="18">
        <f>IFERROR(IF(AND(V18="Probabilidad",V19="Probabilidad"),(AE18-(+AE18*Y19)),IF(V19="Probabilidad",(K18-(+K18*Y19)),IF(V19="Impacto",AE18,""))),"")</f>
        <v>0.36</v>
      </c>
      <c r="AD19" s="132"/>
      <c r="AE19" s="17">
        <f t="shared" si="5"/>
        <v>0.36</v>
      </c>
      <c r="AF19" s="132"/>
      <c r="AG19" s="19">
        <f>IFERROR(IF(AND(V18="Impacto",V19="Impacto"),(AG18-(+AG18*Y19)),IF(V19="Impacto",(O18-(+O18*Y19)),IF(V19="Probabilidad",AG18,""))),"")</f>
        <v>0.8</v>
      </c>
      <c r="AH19" s="135"/>
      <c r="AI19" s="111"/>
      <c r="AJ19" s="20"/>
      <c r="AK19" s="48"/>
      <c r="AL19" s="50"/>
      <c r="AM19" s="48"/>
      <c r="AN19" s="20"/>
      <c r="AO19" s="114"/>
      <c r="AP19" s="158"/>
      <c r="AQ19" s="158"/>
      <c r="AR19" s="159"/>
      <c r="AS19" s="14"/>
      <c r="AT19" s="14"/>
      <c r="AU19" s="14"/>
      <c r="AV19" s="14"/>
      <c r="AW19" s="14"/>
      <c r="AX19" s="14"/>
      <c r="AY19" s="14"/>
      <c r="AZ19" s="14"/>
      <c r="BA19" s="14"/>
      <c r="BB19" s="14"/>
      <c r="BC19" s="14"/>
      <c r="BD19" s="14"/>
      <c r="BE19" s="14"/>
      <c r="BF19" s="14"/>
      <c r="BG19" s="14"/>
      <c r="BH19" s="14"/>
      <c r="BI19" s="14"/>
      <c r="BJ19" s="14"/>
    </row>
    <row r="20" spans="1:62" s="15" customFormat="1" ht="214.5" customHeight="1" x14ac:dyDescent="0.25">
      <c r="A20" s="144"/>
      <c r="B20" s="173"/>
      <c r="C20" s="147"/>
      <c r="D20" s="138"/>
      <c r="E20" s="138"/>
      <c r="F20" s="138"/>
      <c r="G20" s="150"/>
      <c r="H20" s="138"/>
      <c r="I20" s="114"/>
      <c r="J20" s="123"/>
      <c r="K20" s="126"/>
      <c r="L20" s="141"/>
      <c r="M20" s="141"/>
      <c r="N20" s="123"/>
      <c r="O20" s="126"/>
      <c r="P20" s="129"/>
      <c r="Q20" s="48" t="s">
        <v>199</v>
      </c>
      <c r="R20" s="50" t="s">
        <v>197</v>
      </c>
      <c r="S20" s="50" t="s">
        <v>545</v>
      </c>
      <c r="T20" s="50" t="s">
        <v>546</v>
      </c>
      <c r="U20" s="52" t="str">
        <f t="shared" ref="U20:U24" si="8">+CONCATENATE(R20," ",S20," ",T20)</f>
        <v xml:space="preserve">El Oficial de Contratación quien haga sus veces de la CENAC y DIADQ verifica cada vez que  se realicen  prorrogas y/o adiciones a los contratos que  se les amplié la vigencia, cobertura y/o amparos de las pólizas constituidas,  con el fin de proteger el patrimonio de la Fuerza, de los riesgos que puedan surgir por el incumplimiento del contrato, en caso de no presentarlas se deberá solicitar las garantías e iniciar  las actuaciones jurídicas que por derecho correspondan, dejando como evidencia de la verificación un informe de seguimiento trimestral  con la relación de los contratos que presentan ampliación y/o prorrogas de pólizas. </v>
      </c>
      <c r="V20" s="16" t="str">
        <f t="shared" si="1"/>
        <v>Probabilidad</v>
      </c>
      <c r="W20" s="46" t="s">
        <v>64</v>
      </c>
      <c r="X20" s="46" t="s">
        <v>65</v>
      </c>
      <c r="Y20" s="17" t="str">
        <f>IF(AND(W20="Preventivo",X20="Automático"),"50%",IF(AND(W20="Preventivo",X20="Manual"),"40%",IF(AND(W20="Detectivo",X20="Automático"),"40%",IF(AND(W20="Detectivo",X20="Manual"),"30%",IF(AND(W20="Correctivo",X20="Automático"),"35%",IF(AND(W20="Correctivo",X20="Manual"),"25%",""))))))</f>
        <v>40%</v>
      </c>
      <c r="Z20" s="46" t="s">
        <v>66</v>
      </c>
      <c r="AA20" s="46" t="s">
        <v>67</v>
      </c>
      <c r="AB20" s="46" t="s">
        <v>68</v>
      </c>
      <c r="AC20" s="18">
        <f t="shared" ref="AC20:AC24" si="9">IFERROR(IF(AND(V19="Probabilidad",V20="Probabilidad"),(AE19-(+AE19*Y20)),IF(V20="Probabilidad",(K19-(+K19*Y20)),IF(V20="Impacto",AE19,""))),"")</f>
        <v>0.216</v>
      </c>
      <c r="AD20" s="132"/>
      <c r="AE20" s="17">
        <f t="shared" si="5"/>
        <v>0.216</v>
      </c>
      <c r="AF20" s="132"/>
      <c r="AG20" s="19">
        <f>IFERROR(IF(AND(V18="Impacto",V19="Impacto",V20="Impacto"),(AG19-(+AG19*Y20)),IF(V20="Impacto",(O18-(+O18*Y20)),IF(V20="Probabilidad",AG19,""))),"")</f>
        <v>0.8</v>
      </c>
      <c r="AH20" s="135"/>
      <c r="AI20" s="111"/>
      <c r="AJ20" s="20"/>
      <c r="AK20" s="48"/>
      <c r="AL20" s="50"/>
      <c r="AM20" s="48"/>
      <c r="AN20" s="20"/>
      <c r="AO20" s="114"/>
      <c r="AP20" s="158"/>
      <c r="AQ20" s="158"/>
      <c r="AR20" s="159"/>
      <c r="AS20" s="14"/>
      <c r="AT20" s="14"/>
      <c r="AU20" s="14"/>
      <c r="AV20" s="14"/>
      <c r="AW20" s="14"/>
      <c r="AX20" s="14"/>
      <c r="AY20" s="14"/>
      <c r="AZ20" s="14"/>
      <c r="BA20" s="14"/>
      <c r="BB20" s="14"/>
      <c r="BC20" s="14"/>
      <c r="BD20" s="14"/>
      <c r="BE20" s="14"/>
      <c r="BF20" s="14"/>
      <c r="BG20" s="14"/>
      <c r="BH20" s="14"/>
      <c r="BI20" s="14"/>
      <c r="BJ20" s="14"/>
    </row>
    <row r="21" spans="1:62" s="15" customFormat="1" ht="150" customHeight="1" x14ac:dyDescent="0.25">
      <c r="A21" s="144"/>
      <c r="B21" s="173"/>
      <c r="C21" s="147"/>
      <c r="D21" s="138"/>
      <c r="E21" s="138"/>
      <c r="F21" s="138"/>
      <c r="G21" s="150"/>
      <c r="H21" s="138"/>
      <c r="I21" s="114"/>
      <c r="J21" s="123"/>
      <c r="K21" s="126"/>
      <c r="L21" s="141"/>
      <c r="M21" s="141"/>
      <c r="N21" s="123"/>
      <c r="O21" s="126"/>
      <c r="P21" s="129"/>
      <c r="Q21" s="48"/>
      <c r="R21" s="50"/>
      <c r="S21" s="50"/>
      <c r="T21" s="50"/>
      <c r="U21" s="52" t="str">
        <f t="shared" si="8"/>
        <v xml:space="preserve">  </v>
      </c>
      <c r="V21" s="16" t="str">
        <f t="shared" si="1"/>
        <v/>
      </c>
      <c r="W21" s="46"/>
      <c r="X21" s="46"/>
      <c r="Y21" s="17" t="str">
        <f t="shared" ref="Y21" si="10">IF(AND(W21="Preventivo",X21="Automático"),"50%",IF(AND(W21="Preventivo",X21="Manual"),"40%",IF(AND(W21="Detectivo",X21="Automático"),"40%",IF(AND(W21="Detectivo",X21="Manual"),"30%",IF(AND(W21="Correctivo",X21="Automático"),"35%",IF(AND(W21="Correctivo",X21="Manual"),"25%",""))))))</f>
        <v/>
      </c>
      <c r="Z21" s="46"/>
      <c r="AA21" s="46"/>
      <c r="AB21" s="46"/>
      <c r="AC21" s="18" t="str">
        <f t="shared" si="9"/>
        <v/>
      </c>
      <c r="AD21" s="132"/>
      <c r="AE21" s="17" t="str">
        <f t="shared" si="5"/>
        <v/>
      </c>
      <c r="AF21" s="132"/>
      <c r="AG21" s="19" t="str">
        <f>IFERROR(IF(AND(V18="Impacto",V19="Impacto",V20="Impacto",V21="Impacto"),(AG20-(+AG20*Y21)),IF(V21="Impacto",(O18-(+O18*Y21)),IF(V21="Probabilidad",AG20,""))),"")</f>
        <v/>
      </c>
      <c r="AH21" s="135"/>
      <c r="AI21" s="111"/>
      <c r="AJ21" s="20"/>
      <c r="AK21" s="48"/>
      <c r="AL21" s="50"/>
      <c r="AM21" s="48"/>
      <c r="AN21" s="20"/>
      <c r="AO21" s="114"/>
      <c r="AP21" s="158"/>
      <c r="AQ21" s="158"/>
      <c r="AR21" s="159"/>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50"/>
      <c r="S22" s="50"/>
      <c r="T22" s="50"/>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20"/>
      <c r="AK22" s="48"/>
      <c r="AL22" s="50"/>
      <c r="AM22" s="48"/>
      <c r="AN22" s="20"/>
      <c r="AO22" s="114"/>
      <c r="AP22" s="158"/>
      <c r="AQ22" s="158"/>
      <c r="AR22" s="159"/>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50"/>
      <c r="S23" s="50"/>
      <c r="T23" s="50"/>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20"/>
      <c r="AK23" s="48"/>
      <c r="AL23" s="50"/>
      <c r="AM23" s="48"/>
      <c r="AN23" s="20"/>
      <c r="AO23" s="114"/>
      <c r="AP23" s="158"/>
      <c r="AQ23" s="158"/>
      <c r="AR23" s="159"/>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50"/>
      <c r="S24" s="50"/>
      <c r="T24" s="50"/>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20"/>
      <c r="AK24" s="48"/>
      <c r="AL24" s="50"/>
      <c r="AM24" s="48"/>
      <c r="AN24" s="20"/>
      <c r="AO24" s="114"/>
      <c r="AP24" s="158"/>
      <c r="AQ24" s="158"/>
      <c r="AR24" s="159"/>
      <c r="AS24" s="14"/>
      <c r="AT24" s="14"/>
      <c r="AU24" s="14"/>
      <c r="AV24" s="14"/>
      <c r="AW24" s="14"/>
      <c r="AX24" s="14"/>
      <c r="AY24" s="14"/>
      <c r="AZ24" s="14"/>
      <c r="BA24" s="14"/>
      <c r="BB24" s="14"/>
      <c r="BC24" s="14"/>
      <c r="BD24" s="14"/>
      <c r="BE24" s="14"/>
      <c r="BF24" s="14"/>
      <c r="BG24" s="14"/>
      <c r="BH24" s="14"/>
      <c r="BI24" s="14"/>
      <c r="BJ24" s="14"/>
    </row>
    <row r="25" spans="1:62" s="15" customFormat="1" ht="173.25" hidden="1" customHeight="1" x14ac:dyDescent="0.25">
      <c r="A25" s="144" t="s">
        <v>73</v>
      </c>
      <c r="B25" s="173"/>
      <c r="C25" s="147" t="s">
        <v>82</v>
      </c>
      <c r="D25" s="138" t="s">
        <v>79</v>
      </c>
      <c r="E25" s="138" t="s">
        <v>210</v>
      </c>
      <c r="F25" s="138" t="s">
        <v>211</v>
      </c>
      <c r="G25" s="150" t="str">
        <f t="shared" ref="G25" si="11">+CONCATENATE(D25," ",E25," ",F25)</f>
        <v>Posibilidad de Afectación Reputacional por retrasos en la adquisición de bienes y servicios debido a la inadecuada estructuración de procesos y aplicación de la normatividad vigente.</v>
      </c>
      <c r="H25" s="138" t="s">
        <v>87</v>
      </c>
      <c r="I25" s="114">
        <v>6261</v>
      </c>
      <c r="J25" s="123" t="str">
        <f>IF(I25&lt;=0,"",IF(I25&lt;=3,"Muy Baja",IF(I25&lt;=34,"Baja",IF(I25&lt;=600,"Media",IF(I25&lt;=6000,"Alta","Muy Alta")))))</f>
        <v>Muy Alta</v>
      </c>
      <c r="K25" s="126">
        <f>IF(J25="","",IF(J25="Muy Baja",0.2,IF(J25="Baja",0.4,IF(J25="Media",0.6,IF(J25="Alta",0.8,IF(J25="Muy Alta",1,))))))</f>
        <v>1</v>
      </c>
      <c r="L25" s="141" t="s">
        <v>80</v>
      </c>
      <c r="M25" s="141" t="str">
        <f>IF(NOT(ISERROR(MATCH(L25,'[5]Tabla Impacto'!$B$221:$B$223,0))),'[5]Tabla Impacto'!$F$223,L25)</f>
        <v xml:space="preserve">     El riesgo afecta la imagen de la entidad con algunos usuarios de relevancia frente al logro de los objetivos</v>
      </c>
      <c r="N25" s="123" t="str">
        <f>IF(OR(M25='[5]Tabla Impacto'!$C$11,M25='[5]Tabla Impacto'!$D$11),"Leve",IF(OR(M25='[5]Tabla Impacto'!$C$12,M25='[5]Tabla Impacto'!$D$12),"Menor",IF(OR(M25='[5]Tabla Impacto'!$C$13,M25='[5]Tabla Impacto'!$D$13),"Moderado",IF(OR(M25='[5]Tabla Impacto'!$C$14,M25='[5]Tabla Impacto'!$D$14),"Mayor",IF(OR(M25='[5]Tabla Impacto'!$C$15,M25='[5]Tabla Impacto'!$D$15),"Catastrófico","")))))</f>
        <v>Moderado</v>
      </c>
      <c r="O25" s="126">
        <f>IF(N25="","",IF(N25="Leve",0.2,IF(N25="Menor",0.4,IF(N25="Moderado",0.6,IF(N25="Mayor",0.8,IF(N25="Catastrófico",1,))))))</f>
        <v>0.6</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Alto</v>
      </c>
      <c r="Q25" s="48" t="s">
        <v>191</v>
      </c>
      <c r="R25" s="50" t="s">
        <v>200</v>
      </c>
      <c r="S25" s="50" t="s">
        <v>212</v>
      </c>
      <c r="T25" s="50" t="s">
        <v>213</v>
      </c>
      <c r="U25" s="52" t="str">
        <f>+CONCATENATE(R25," ",S25," ",T25)</f>
        <v>El ordenador del gasto o quien haga sus veces de la CENAC y DIADQ valida cada vez  que se realice una auditoria (inspección por parte de los entes de control (Contraloria General de la República (CGR), Ministerio de Defensa) Nacional (MDN),Comando General del las Fuerzas Militares (COGFM), Inspección Ejército (CEIGE), la difusión de los informes al personal involucrado, según lo estipulado dentro del procedimiento de mejora continua P-JEMMPP-CEDE5-181 con el fin de retroalimentar los procedimientos de la gestión contractual,  en caso de no recibir auditoría en el periodo se deberá informar a DICRE trimestralmente, dejando como evidencia de la validación el acta de reunión correspondiente.</v>
      </c>
      <c r="V25" s="16" t="str">
        <f t="shared" si="1"/>
        <v>Probabilidad</v>
      </c>
      <c r="W25" s="46" t="s">
        <v>64</v>
      </c>
      <c r="X25" s="46" t="s">
        <v>65</v>
      </c>
      <c r="Y25" s="17" t="str">
        <f>IF(AND(W25="Preventivo",X25="Automático"),"50%",IF(AND(W25="Preventivo",X25="Manual"),"40%",IF(AND(W25="Detectivo",X25="Automático"),"40%",IF(AND(W25="Detectivo",X25="Manual"),"30%",IF(AND(W25="Correctivo",X25="Automático"),"35%",IF(AND(W25="Correctivo",X25="Manual"),"25%",""))))))</f>
        <v>40%</v>
      </c>
      <c r="Z25" s="46" t="s">
        <v>66</v>
      </c>
      <c r="AA25" s="46" t="s">
        <v>67</v>
      </c>
      <c r="AB25" s="46" t="s">
        <v>68</v>
      </c>
      <c r="AC25" s="18">
        <f>IFERROR(IF(V25="Probabilidad",(K25-(+K25*Y25)),IF(V25="Impacto",K25,"")),"")</f>
        <v>0.6</v>
      </c>
      <c r="AD25" s="132" t="str">
        <f>IFERROR(LOOKUP(LOOKUP(2,1/(AC25:AC31&lt;&gt;""),AC25:AC31),'[5]Opciones Tratamiento'!$I$2:$I$6,'[5]Opciones Tratamiento'!$J$2:$J$6),"")</f>
        <v>Muy Baja</v>
      </c>
      <c r="AE25" s="17">
        <f>+AC25</f>
        <v>0.6</v>
      </c>
      <c r="AF25" s="132" t="str">
        <f>IFERROR(LOOKUP(LOOKUP(2,1/(AG25:AG31&lt;&gt;""),AG25:AG31),'[5]Opciones Tratamiento'!L2:M6),"")</f>
        <v>Moderado</v>
      </c>
      <c r="AG25" s="19">
        <f>IFERROR(IF(V25="Impacto",(O25-(+O25*Y25)),IF(V25="Probabilidad",O25,"")),"")</f>
        <v>0.6</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Moderado</v>
      </c>
      <c r="AI25" s="111" t="s">
        <v>69</v>
      </c>
      <c r="AJ25" s="20"/>
      <c r="AK25" s="48" t="s">
        <v>193</v>
      </c>
      <c r="AL25" s="50" t="s">
        <v>214</v>
      </c>
      <c r="AM25" s="50" t="s">
        <v>215</v>
      </c>
      <c r="AN25" s="20"/>
      <c r="AO25" s="114" t="s">
        <v>81</v>
      </c>
      <c r="AP25" s="158" t="s">
        <v>216</v>
      </c>
      <c r="AQ25" s="158"/>
      <c r="AR25" s="159"/>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t="s">
        <v>196</v>
      </c>
      <c r="R26" s="50" t="s">
        <v>200</v>
      </c>
      <c r="S26" s="50" t="s">
        <v>217</v>
      </c>
      <c r="T26" s="50" t="s">
        <v>218</v>
      </c>
      <c r="U26" s="52" t="str">
        <f>+CONCATENATE(R26," ",S26," ",T26)</f>
        <v>El ordenador del gasto o quien haga sus veces de la CENAC y DIADQ verifica mensualmente la ejecución de las tareas establecidas en los planes de mejoramiento, de acuerdo al procedimiento mejora continua P-JEMPP-CEDE5-181, con el fin evitar que se incurra en los mismos hallazgos y de asegurar el mejoramiento continuo de la gestión Unidad,   en caso de no contar con planes de mejoramiento se deberá informar a DICRE trimestralmente, dejando como evidencia de la verificación informe de seguimiento.</v>
      </c>
      <c r="V26" s="16" t="str">
        <f t="shared" si="1"/>
        <v>Probabilidad</v>
      </c>
      <c r="W26" s="46" t="s">
        <v>64</v>
      </c>
      <c r="X26" s="46" t="s">
        <v>65</v>
      </c>
      <c r="Y26" s="17" t="str">
        <f t="shared" ref="Y26" si="12">IF(AND(W26="Preventivo",X26="Automático"),"50%",IF(AND(W26="Preventivo",X26="Manual"),"40%",IF(AND(W26="Detectivo",X26="Automático"),"40%",IF(AND(W26="Detectivo",X26="Manual"),"30%",IF(AND(W26="Correctivo",X26="Automático"),"35%",IF(AND(W26="Correctivo",X26="Manual"),"25%",""))))))</f>
        <v>40%</v>
      </c>
      <c r="Z26" s="46" t="s">
        <v>66</v>
      </c>
      <c r="AA26" s="46" t="s">
        <v>67</v>
      </c>
      <c r="AB26" s="46" t="s">
        <v>68</v>
      </c>
      <c r="AC26" s="18">
        <f>IFERROR(IF(AND(V25="Probabilidad",V26="Probabilidad"),(AE25-(+AE25*Y26)),IF(V26="Probabilidad",(K25-(+K25*Y26)),IF(V26="Impacto",AE25,""))),"")</f>
        <v>0.36</v>
      </c>
      <c r="AD26" s="132"/>
      <c r="AE26" s="17">
        <f t="shared" ref="AE26" si="13">+AC26</f>
        <v>0.36</v>
      </c>
      <c r="AF26" s="132"/>
      <c r="AG26" s="19">
        <f>IFERROR(IF(AND(V25="Impacto",V26="Impacto"),(AG25-(+AG25*Y26)),IF(V26="Impacto",(O25-(+O25*Y26)),IF(V26="Probabilidad",AG25,""))),"")</f>
        <v>0.6</v>
      </c>
      <c r="AH26" s="135"/>
      <c r="AI26" s="111"/>
      <c r="AJ26" s="20"/>
      <c r="AK26" s="48"/>
      <c r="AL26" s="50"/>
      <c r="AM26" s="48"/>
      <c r="AN26" s="20"/>
      <c r="AO26" s="114"/>
      <c r="AP26" s="158"/>
      <c r="AQ26" s="158"/>
      <c r="AR26" s="159"/>
      <c r="AS26" s="14"/>
      <c r="AT26" s="14"/>
      <c r="AU26" s="14"/>
      <c r="AV26" s="14"/>
      <c r="AW26" s="14"/>
      <c r="AX26" s="14"/>
      <c r="AY26" s="14"/>
      <c r="AZ26" s="14"/>
      <c r="BA26" s="14"/>
      <c r="BB26" s="14"/>
      <c r="BC26" s="14"/>
      <c r="BD26" s="14"/>
      <c r="BE26" s="14"/>
      <c r="BF26" s="14"/>
      <c r="BG26" s="14"/>
      <c r="BH26" s="14"/>
      <c r="BI26" s="14"/>
      <c r="BJ26" s="14"/>
    </row>
    <row r="27" spans="1:62" s="15" customFormat="1" ht="202.5" hidden="1" customHeight="1" x14ac:dyDescent="0.25">
      <c r="A27" s="144"/>
      <c r="B27" s="173"/>
      <c r="C27" s="147"/>
      <c r="D27" s="138"/>
      <c r="E27" s="138"/>
      <c r="F27" s="138"/>
      <c r="G27" s="150"/>
      <c r="H27" s="138"/>
      <c r="I27" s="114"/>
      <c r="J27" s="123"/>
      <c r="K27" s="126"/>
      <c r="L27" s="141"/>
      <c r="M27" s="141"/>
      <c r="N27" s="123"/>
      <c r="O27" s="126"/>
      <c r="P27" s="129"/>
      <c r="Q27" s="48" t="s">
        <v>199</v>
      </c>
      <c r="R27" s="50" t="s">
        <v>200</v>
      </c>
      <c r="S27" s="50" t="s">
        <v>219</v>
      </c>
      <c r="T27" s="50" t="s">
        <v>220</v>
      </c>
      <c r="U27" s="52" t="str">
        <f t="shared" ref="U27:U31" si="14">+CONCATENATE(R27," ",S27," ",T27)</f>
        <v>El ordenador del gasto o quien haga sus veces de la CENAC y DIADQ verifica cada vez que los Comités Estructuradores (jurídico, técnico y económico) elaboren los estudios previos y proyecto de pliego de condiciones que no contengan la exigencia de marcas particulares (según el caso de acuerdo la sentencia del consejo de estado seccion tercera CP JAIME ORLANDO SANTOFIMIO GAMBOA 18118 Marzo de 2011),  con el propósito de evitar el direccionamiento de los contratos conforme a lo establecido en Manual de Contratación y de Convenios del Ministerio de Defensa Nacional resolución 4130 del 16 de junio de 2022, en caso que se exijan marcas particulares dentro de un Proceso de Contratación, se debe emitir informe justificando la exigencia, dejando evidencia de la verificación informe mensual.</v>
      </c>
      <c r="V27" s="16" t="str">
        <f t="shared" si="1"/>
        <v>Probabilidad</v>
      </c>
      <c r="W27" s="46" t="s">
        <v>64</v>
      </c>
      <c r="X27" s="46" t="s">
        <v>65</v>
      </c>
      <c r="Y27" s="17" t="str">
        <f>IF(AND(W27="Preventivo",X27="Automático"),"50%",IF(AND(W27="Preventivo",X27="Manual"),"40%",IF(AND(W27="Detectivo",X27="Automático"),"40%",IF(AND(W27="Detectivo",X27="Manual"),"30%",IF(AND(W27="Correctivo",X27="Automático"),"35%",IF(AND(W27="Correctivo",X27="Manual"),"25%",""))))))</f>
        <v>40%</v>
      </c>
      <c r="Z27" s="46" t="s">
        <v>66</v>
      </c>
      <c r="AA27" s="46" t="s">
        <v>67</v>
      </c>
      <c r="AB27" s="46" t="s">
        <v>68</v>
      </c>
      <c r="AC27" s="18">
        <f t="shared" ref="AC27:AC31" si="15">IFERROR(IF(AND(V26="Probabilidad",V27="Probabilidad"),(AE26-(+AE26*Y27)),IF(V27="Probabilidad",(K26-(+K26*Y27)),IF(V27="Impacto",AE26,""))),"")</f>
        <v>0.216</v>
      </c>
      <c r="AD27" s="132"/>
      <c r="AE27" s="17">
        <f>+AC27</f>
        <v>0.216</v>
      </c>
      <c r="AF27" s="132"/>
      <c r="AG27" s="19">
        <f>IFERROR(IF(AND(V25="Impacto",V26="Impacto",V27="Impacto"),(AG26-(+AG26*Y27)),IF(V27="Impacto",(O25-(+O25*Y27)),IF(V27="Probabilidad",AG26,""))),"")</f>
        <v>0.6</v>
      </c>
      <c r="AH27" s="135"/>
      <c r="AI27" s="111"/>
      <c r="AJ27" s="20"/>
      <c r="AK27" s="48"/>
      <c r="AL27" s="50"/>
      <c r="AM27" s="48"/>
      <c r="AN27" s="20"/>
      <c r="AO27" s="114"/>
      <c r="AP27" s="158"/>
      <c r="AQ27" s="158"/>
      <c r="AR27" s="159"/>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50"/>
      <c r="S28" s="50"/>
      <c r="T28" s="50"/>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20"/>
      <c r="AK28" s="48"/>
      <c r="AL28" s="50"/>
      <c r="AM28" s="48"/>
      <c r="AN28" s="20"/>
      <c r="AO28" s="114"/>
      <c r="AP28" s="158"/>
      <c r="AQ28" s="158"/>
      <c r="AR28" s="159"/>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50"/>
      <c r="S29" s="50"/>
      <c r="T29" s="50"/>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20"/>
      <c r="AK29" s="48"/>
      <c r="AL29" s="50"/>
      <c r="AM29" s="48"/>
      <c r="AN29" s="20"/>
      <c r="AO29" s="114"/>
      <c r="AP29" s="158"/>
      <c r="AQ29" s="158"/>
      <c r="AR29" s="159"/>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50"/>
      <c r="S30" s="50"/>
      <c r="T30" s="50"/>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20"/>
      <c r="AK30" s="48"/>
      <c r="AL30" s="50"/>
      <c r="AM30" s="48"/>
      <c r="AN30" s="20"/>
      <c r="AO30" s="114"/>
      <c r="AP30" s="158"/>
      <c r="AQ30" s="158"/>
      <c r="AR30" s="159"/>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50"/>
      <c r="S31" s="50"/>
      <c r="T31" s="50"/>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20"/>
      <c r="AK31" s="48"/>
      <c r="AL31" s="50"/>
      <c r="AM31" s="48"/>
      <c r="AN31" s="20"/>
      <c r="AO31" s="114"/>
      <c r="AP31" s="158"/>
      <c r="AQ31" s="158"/>
      <c r="AR31" s="159"/>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t="s">
        <v>82</v>
      </c>
      <c r="D32" s="138" t="s">
        <v>83</v>
      </c>
      <c r="E32" s="138" t="s">
        <v>221</v>
      </c>
      <c r="F32" s="138" t="s">
        <v>222</v>
      </c>
      <c r="G32" s="150" t="str">
        <f t="shared" ref="G32" si="18">+CONCATENATE(D32," ",E32," ",F32)</f>
        <v>Posibilidad de Afectación Económica y Reputacional por la pérdida de la habilitación de los depósitos Aduaneros del Ejército Nacional  debido a la falta de preservación de requisitos iniciales estipulados segun la resolución  046 de 2019 de la DIAN.</v>
      </c>
      <c r="H32" s="138" t="s">
        <v>87</v>
      </c>
      <c r="I32" s="114">
        <v>2501</v>
      </c>
      <c r="J32" s="123" t="str">
        <f>IF(I32&lt;=0,"",IF(I32&lt;=3,"Muy Baja",IF(I32&lt;=34,"Baja",IF(I32&lt;=600,"Media",IF(I32&lt;=6000,"Alta","Muy Alta")))))</f>
        <v>Alta</v>
      </c>
      <c r="K32" s="126">
        <f>IF(J32="","",IF(J32="Muy Baja",0.2,IF(J32="Baja",0.4,IF(J32="Media",0.6,IF(J32="Alta",0.8,IF(J32="Muy Alta",1,))))))</f>
        <v>0.8</v>
      </c>
      <c r="L32" s="141" t="s">
        <v>223</v>
      </c>
      <c r="M32" s="141" t="str">
        <f>IF(NOT(ISERROR(MATCH(L32,'[5]Tabla Impacto'!$B$221:$B$223,0))),'[5]Tabla Impacto'!$F$223,L32)</f>
        <v xml:space="preserve">     Entre 10 y 50 SMLMV </v>
      </c>
      <c r="N32" s="123" t="str">
        <f>IF(OR(M32='[5]Tabla Impacto'!$C$11,M32='[5]Tabla Impacto'!$D$11),"Leve",IF(OR(M32='[5]Tabla Impacto'!$C$12,M32='[5]Tabla Impacto'!$D$12),"Menor",IF(OR(M32='[5]Tabla Impacto'!$C$13,M32='[5]Tabla Impacto'!$D$13),"Moderado",IF(OR(M32='[5]Tabla Impacto'!$C$14,M32='[5]Tabla Impacto'!$D$14),"Mayor",IF(OR(M32='[5]Tabla Impacto'!$C$15,M32='[5]Tabla Impacto'!$D$15),"Catastrófico","")))))</f>
        <v>Menor</v>
      </c>
      <c r="O32" s="126">
        <f>IF(N32="","",IF(N32="Leve",0.2,IF(N32="Menor",0.4,IF(N32="Moderado",0.6,IF(N32="Mayor",0.8,IF(N32="Catastrófico",1,))))))</f>
        <v>0.4</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Moderado</v>
      </c>
      <c r="Q32" s="48" t="s">
        <v>191</v>
      </c>
      <c r="R32" s="50" t="s">
        <v>224</v>
      </c>
      <c r="S32" s="50" t="s">
        <v>225</v>
      </c>
      <c r="T32" s="50" t="s">
        <v>226</v>
      </c>
      <c r="U32" s="52" t="str">
        <f>+CONCATENATE(R32," ",S32," ",T32)</f>
        <v>El Director de Comercio Exterior o su delegado, verifica  trimestralmente, que las instalaciones de los depósitos aduaneros se encuentren en óptimas condiciones de funcionamiento y almacenamiento, de acuerdo con la resolución 046/2019 DIAN, con el fin de evitar posibles sanciones y la inhabilitación de los mismos.  En caso de presentar novedades se deberá dejar constancia en un oficio con los compromisos establecidos para el buen funcionamiento. Dejando como soporte documental de la verificación un informe.</v>
      </c>
      <c r="V32" s="16" t="str">
        <f t="shared" si="1"/>
        <v>Probabilidad</v>
      </c>
      <c r="W32" s="46" t="s">
        <v>64</v>
      </c>
      <c r="X32" s="46" t="s">
        <v>65</v>
      </c>
      <c r="Y32" s="17" t="str">
        <f>IF(AND(W32="Preventivo",X32="Automático"),"50%",IF(AND(W32="Preventivo",X32="Manual"),"40%",IF(AND(W32="Detectivo",X32="Automático"),"40%",IF(AND(W32="Detectivo",X32="Manual"),"30%",IF(AND(W32="Correctivo",X32="Automático"),"35%",IF(AND(W32="Correctivo",X32="Manual"),"25%",""))))))</f>
        <v>40%</v>
      </c>
      <c r="Z32" s="46" t="s">
        <v>66</v>
      </c>
      <c r="AA32" s="46" t="s">
        <v>67</v>
      </c>
      <c r="AB32" s="46" t="s">
        <v>68</v>
      </c>
      <c r="AC32" s="18">
        <f>IFERROR(IF(V32="Probabilidad",(K32-(+K32*Y32)),IF(V32="Impacto",K32,"")),"")</f>
        <v>0.48</v>
      </c>
      <c r="AD32" s="132" t="str">
        <f>IFERROR(LOOKUP(LOOKUP(2,1/(AC32:AC38&lt;&gt;""),AC32:AC38),'[5]Opciones Tratamiento'!$I$2:$I$6,'[5]Opciones Tratamiento'!$J$2:$J$6),"")</f>
        <v>Muy Baja</v>
      </c>
      <c r="AE32" s="17">
        <f>+AC32</f>
        <v>0.48</v>
      </c>
      <c r="AF32" s="132" t="str">
        <f>IFERROR(LOOKUP(LOOKUP(2,1/(AG32:AG38&lt;&gt;""),AG32:AG38),'[5]Opciones Tratamiento'!L2:M6),"")</f>
        <v>Menor</v>
      </c>
      <c r="AG32" s="19">
        <f>IFERROR(IF(V32="Impacto",(O32-(+O32*Y32)),IF(V32="Probabilidad",O32,"")),"")</f>
        <v>0.4</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Bajo</v>
      </c>
      <c r="AI32" s="111" t="s">
        <v>146</v>
      </c>
      <c r="AJ32" s="20"/>
      <c r="AK32" s="48" t="s">
        <v>193</v>
      </c>
      <c r="AL32" s="50" t="s">
        <v>227</v>
      </c>
      <c r="AM32" s="50" t="s">
        <v>228</v>
      </c>
      <c r="AN32" s="20"/>
      <c r="AO32" s="114" t="s">
        <v>81</v>
      </c>
      <c r="AP32" s="158" t="s">
        <v>229</v>
      </c>
      <c r="AQ32" s="158"/>
      <c r="AR32" s="159"/>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t="s">
        <v>196</v>
      </c>
      <c r="R33" s="50" t="s">
        <v>224</v>
      </c>
      <c r="S33" s="50" t="s">
        <v>230</v>
      </c>
      <c r="T33" s="50" t="s">
        <v>231</v>
      </c>
      <c r="U33" s="52" t="str">
        <f>+CONCATENATE(R33," ",S33," ",T33)</f>
        <v xml:space="preserve">El Director de Comercio Exterior o su delegado, verifica trimestralmente que los montacargas se encuentren en buen estado de funcionamiento,  para el cargue y descargue de las mercancías, con el fin de evitar posibiles sanciones e inhabilitación de los depósitos aduaneros.  En caso de encontrar novedades, se deberá dejar constancia en un oficio con los compromisos establecidos para el restablecimiento de la máquina.  Dejando como soporte de la verificación en un informe </v>
      </c>
      <c r="V33" s="16" t="str">
        <f t="shared" si="1"/>
        <v>Probabilidad</v>
      </c>
      <c r="W33" s="46" t="s">
        <v>64</v>
      </c>
      <c r="X33" s="46" t="s">
        <v>65</v>
      </c>
      <c r="Y33" s="17" t="str">
        <f t="shared" ref="Y33" si="19">IF(AND(W33="Preventivo",X33="Automático"),"50%",IF(AND(W33="Preventivo",X33="Manual"),"40%",IF(AND(W33="Detectivo",X33="Automático"),"40%",IF(AND(W33="Detectivo",X33="Manual"),"30%",IF(AND(W33="Correctivo",X33="Automático"),"35%",IF(AND(W33="Correctivo",X33="Manual"),"25%",""))))))</f>
        <v>40%</v>
      </c>
      <c r="Z33" s="46" t="s">
        <v>66</v>
      </c>
      <c r="AA33" s="46" t="s">
        <v>67</v>
      </c>
      <c r="AB33" s="46" t="s">
        <v>68</v>
      </c>
      <c r="AC33" s="18">
        <f>IFERROR(IF(AND(V32="Probabilidad",V33="Probabilidad"),(AE32-(+AE32*Y33)),IF(V33="Probabilidad",(K32-(+K32*Y33)),IF(V33="Impacto",AE32,""))),"")</f>
        <v>0.28799999999999998</v>
      </c>
      <c r="AD33" s="132"/>
      <c r="AE33" s="17">
        <f t="shared" ref="AE33" si="20">+AC33</f>
        <v>0.28799999999999998</v>
      </c>
      <c r="AF33" s="132"/>
      <c r="AG33" s="19">
        <f>IFERROR(IF(AND(V32="Impacto",V33="Impacto"),(AG32-(+AG32*Y33)),IF(V33="Impacto",(O32-(+O32*Y33)),IF(V33="Probabilidad",AG32,""))),"")</f>
        <v>0.4</v>
      </c>
      <c r="AH33" s="135"/>
      <c r="AI33" s="111"/>
      <c r="AJ33" s="20"/>
      <c r="AK33" s="48"/>
      <c r="AL33" s="50"/>
      <c r="AM33" s="48"/>
      <c r="AN33" s="20"/>
      <c r="AO33" s="114"/>
      <c r="AP33" s="158"/>
      <c r="AQ33" s="158"/>
      <c r="AR33" s="159"/>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t="s">
        <v>199</v>
      </c>
      <c r="R34" s="50" t="s">
        <v>224</v>
      </c>
      <c r="S34" s="50" t="s">
        <v>232</v>
      </c>
      <c r="T34" s="50" t="s">
        <v>233</v>
      </c>
      <c r="U34" s="52" t="str">
        <f t="shared" ref="U34:U38" si="21">+CONCATENATE(R34," ",S34," ",T34)</f>
        <v>El Director de Comercio Exterior o su delegado, Verifica mensulamente el material físico que se encuentra en el depósito aduanero, comparando que esté de acuerdo  a lo registrado en el sistema de la DIAN (material nacionalizado, pendiente por nacionalizar, reembarque), con el fin de  contrarrestar sanciones por parte de la DIAN. En caso de encontrar novedades se deberá dejar constancia en un oficio con los compromisos para definir la situación del material.  Dejando como soporte de la verificación en un informe.</v>
      </c>
      <c r="V34" s="16" t="str">
        <f t="shared" si="1"/>
        <v>Probabilidad</v>
      </c>
      <c r="W34" s="46" t="s">
        <v>64</v>
      </c>
      <c r="X34" s="46" t="s">
        <v>65</v>
      </c>
      <c r="Y34" s="17" t="str">
        <f>IF(AND(W34="Preventivo",X34="Automático"),"50%",IF(AND(W34="Preventivo",X34="Manual"),"40%",IF(AND(W34="Detectivo",X34="Automático"),"40%",IF(AND(W34="Detectivo",X34="Manual"),"30%",IF(AND(W34="Correctivo",X34="Automático"),"35%",IF(AND(W34="Correctivo",X34="Manual"),"25%",""))))))</f>
        <v>40%</v>
      </c>
      <c r="Z34" s="46" t="s">
        <v>66</v>
      </c>
      <c r="AA34" s="46" t="s">
        <v>67</v>
      </c>
      <c r="AB34" s="46" t="s">
        <v>68</v>
      </c>
      <c r="AC34" s="18">
        <f t="shared" ref="AC34:AC38" si="22">IFERROR(IF(AND(V33="Probabilidad",V34="Probabilidad"),(AE33-(+AE33*Y34)),IF(V34="Probabilidad",(K33-(+K33*Y34)),IF(V34="Impacto",AE33,""))),"")</f>
        <v>0.17279999999999998</v>
      </c>
      <c r="AD34" s="132"/>
      <c r="AE34" s="17">
        <f>+AC34</f>
        <v>0.17279999999999998</v>
      </c>
      <c r="AF34" s="132"/>
      <c r="AG34" s="19">
        <f>IFERROR(IF(AND(V32="Impacto",V33="Impacto",V34="Impacto"),(AG33-(+AG33*Y34)),IF(V34="Impacto",(O32-(+O32*Y34)),IF(V34="Probabilidad",AG33,""))),"")</f>
        <v>0.4</v>
      </c>
      <c r="AH34" s="135"/>
      <c r="AI34" s="111"/>
      <c r="AJ34" s="20"/>
      <c r="AK34" s="48"/>
      <c r="AL34" s="50"/>
      <c r="AM34" s="48"/>
      <c r="AN34" s="20"/>
      <c r="AO34" s="114"/>
      <c r="AP34" s="158"/>
      <c r="AQ34" s="158"/>
      <c r="AR34" s="159"/>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50"/>
      <c r="S35" s="50"/>
      <c r="T35" s="50"/>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20"/>
      <c r="AK35" s="48"/>
      <c r="AL35" s="50"/>
      <c r="AM35" s="48"/>
      <c r="AN35" s="20"/>
      <c r="AO35" s="114"/>
      <c r="AP35" s="158"/>
      <c r="AQ35" s="158"/>
      <c r="AR35" s="159"/>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50"/>
      <c r="S36" s="50"/>
      <c r="T36" s="50"/>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20"/>
      <c r="AK36" s="48"/>
      <c r="AL36" s="50"/>
      <c r="AM36" s="48"/>
      <c r="AN36" s="20"/>
      <c r="AO36" s="114"/>
      <c r="AP36" s="158"/>
      <c r="AQ36" s="158"/>
      <c r="AR36" s="159"/>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50"/>
      <c r="S37" s="50"/>
      <c r="T37" s="50"/>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20"/>
      <c r="AK37" s="48"/>
      <c r="AL37" s="50"/>
      <c r="AM37" s="48"/>
      <c r="AN37" s="20"/>
      <c r="AO37" s="114"/>
      <c r="AP37" s="158"/>
      <c r="AQ37" s="158"/>
      <c r="AR37" s="159"/>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50"/>
      <c r="S38" s="50"/>
      <c r="T38" s="50"/>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20"/>
      <c r="AK38" s="48"/>
      <c r="AL38" s="50"/>
      <c r="AM38" s="48"/>
      <c r="AN38" s="20"/>
      <c r="AO38" s="114"/>
      <c r="AP38" s="158"/>
      <c r="AQ38" s="158"/>
      <c r="AR38" s="159"/>
      <c r="AS38" s="14"/>
      <c r="AT38" s="14"/>
      <c r="AU38" s="14"/>
      <c r="AV38" s="14"/>
      <c r="AW38" s="14"/>
      <c r="AX38" s="14"/>
      <c r="AY38" s="14"/>
      <c r="AZ38" s="14"/>
      <c r="BA38" s="14"/>
      <c r="BB38" s="14"/>
      <c r="BC38" s="14"/>
      <c r="BD38" s="14"/>
      <c r="BE38" s="14"/>
      <c r="BF38" s="14"/>
      <c r="BG38" s="14"/>
      <c r="BH38" s="14"/>
      <c r="BI38" s="14"/>
      <c r="BJ38" s="14"/>
    </row>
    <row r="39" spans="1:62" s="15" customFormat="1" ht="195" hidden="1" customHeight="1" x14ac:dyDescent="0.25">
      <c r="A39" s="144" t="s">
        <v>75</v>
      </c>
      <c r="B39" s="173"/>
      <c r="C39" s="147" t="s">
        <v>82</v>
      </c>
      <c r="D39" s="138" t="s">
        <v>83</v>
      </c>
      <c r="E39" s="138" t="s">
        <v>234</v>
      </c>
      <c r="F39" s="138" t="s">
        <v>235</v>
      </c>
      <c r="G39" s="150" t="str">
        <f t="shared" ref="G39" si="25">+CONCATENATE(D39," ",E39," ",F39)</f>
        <v xml:space="preserve">Posibilidad de Afectación Económica y Reputacional por la pérdida de material de origen extranjero adquirido por la Fuerza en sus diferentes modalidades (contratos, acuerdos, convenios, donaciones y loas), debido a retrasos en la presentación de la documentación por parte de los Supervisores de los contratos y /o gestores contractuales. </v>
      </c>
      <c r="H39" s="138" t="s">
        <v>87</v>
      </c>
      <c r="I39" s="114">
        <v>771</v>
      </c>
      <c r="J39" s="123" t="str">
        <f>IF(I39&lt;=0,"",IF(I39&lt;=3,"Muy Baja",IF(I39&lt;=34,"Baja",IF(I39&lt;=600,"Media",IF(I39&lt;=6000,"Alta","Muy Alta")))))</f>
        <v>Alta</v>
      </c>
      <c r="K39" s="126">
        <f>IF(J39="","",IF(J39="Muy Baja",0.2,IF(J39="Baja",0.4,IF(J39="Media",0.6,IF(J39="Alta",0.8,IF(J39="Muy Alta",1,))))))</f>
        <v>0.8</v>
      </c>
      <c r="L39" s="141" t="s">
        <v>223</v>
      </c>
      <c r="M39" s="141" t="str">
        <f>IF(NOT(ISERROR(MATCH(L39,'[5]Tabla Impacto'!$B$221:$B$223,0))),'[5]Tabla Impacto'!$F$223,L39)</f>
        <v xml:space="preserve">     Entre 10 y 50 SMLMV </v>
      </c>
      <c r="N39" s="123" t="str">
        <f>IF(OR(M39='[5]Tabla Impacto'!$C$11,M39='[5]Tabla Impacto'!$D$11),"Leve",IF(OR(M39='[5]Tabla Impacto'!$C$12,M39='[5]Tabla Impacto'!$D$12),"Menor",IF(OR(M39='[5]Tabla Impacto'!$C$13,M39='[5]Tabla Impacto'!$D$13),"Moderado",IF(OR(M39='[5]Tabla Impacto'!$C$14,M39='[5]Tabla Impacto'!$D$14),"Mayor",IF(OR(M39='[5]Tabla Impacto'!$C$15,M39='[5]Tabla Impacto'!$D$15),"Catastrófico","")))))</f>
        <v>Menor</v>
      </c>
      <c r="O39" s="126">
        <f>IF(N39="","",IF(N39="Leve",0.2,IF(N39="Menor",0.4,IF(N39="Moderado",0.6,IF(N39="Mayor",0.8,IF(N39="Catastrófico",1,))))))</f>
        <v>0.4</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Moderado</v>
      </c>
      <c r="Q39" s="48" t="s">
        <v>191</v>
      </c>
      <c r="R39" s="50" t="s">
        <v>236</v>
      </c>
      <c r="S39" s="50" t="s">
        <v>237</v>
      </c>
      <c r="T39" s="50" t="s">
        <v>238</v>
      </c>
      <c r="U39" s="52" t="str">
        <f>+CONCATENATE(R39," ",S39," ",T39)</f>
        <v>El Director de Comercio Exterior o un delegado,  Valida bimestralmente,  al menos una operación aduanera en los depósitos aduaneros respecto al procedimiento de recepción de la carga, con el fin de verificar los documentos soportes (la planilla de recepción, acta de reconocimiento y paking list), en concordancia con el  procedimiento P-JEMGF-COADE-357 "Nacionalización de Importación".  En caso de presentar novedades, deberá dejar un informe con los compromisos establecidos para subsanar la documentación faltante.  Dejando como soporte documental de la validación un informe.</v>
      </c>
      <c r="V39" s="16" t="str">
        <f t="shared" si="1"/>
        <v>Probabilidad</v>
      </c>
      <c r="W39" s="46" t="s">
        <v>64</v>
      </c>
      <c r="X39" s="46" t="s">
        <v>65</v>
      </c>
      <c r="Y39" s="17" t="str">
        <f>IF(AND(W39="Preventivo",X39="Automático"),"50%",IF(AND(W39="Preventivo",X39="Manual"),"40%",IF(AND(W39="Detectivo",X39="Automático"),"40%",IF(AND(W39="Detectivo",X39="Manual"),"30%",IF(AND(W39="Correctivo",X39="Automático"),"35%",IF(AND(W39="Correctivo",X39="Manual"),"25%",""))))))</f>
        <v>40%</v>
      </c>
      <c r="Z39" s="46" t="s">
        <v>66</v>
      </c>
      <c r="AA39" s="46" t="s">
        <v>67</v>
      </c>
      <c r="AB39" s="46" t="s">
        <v>68</v>
      </c>
      <c r="AC39" s="18">
        <f>IFERROR(IF(V39="Probabilidad",(K39-(+K39*Y39)),IF(V39="Impacto",K39,"")),"")</f>
        <v>0.48</v>
      </c>
      <c r="AD39" s="132" t="str">
        <f>IFERROR(LOOKUP(LOOKUP(2,1/(AC39:AC45&lt;&gt;""),AC39:AC45),'[5]Opciones Tratamiento'!$I$2:$I$6,'[5]Opciones Tratamiento'!$J$2:$J$6),"")</f>
        <v>Muy Baja</v>
      </c>
      <c r="AE39" s="17">
        <f>+AC39</f>
        <v>0.48</v>
      </c>
      <c r="AF39" s="132" t="str">
        <f>IFERROR(LOOKUP(LOOKUP(2,1/(AG39:AG45&lt;&gt;""),AG39:AG45),'[5]Opciones Tratamiento'!L2:M6),"")</f>
        <v>Menor</v>
      </c>
      <c r="AG39" s="19">
        <f>IFERROR(IF(V39="Impacto",(O39-(+O39*Y39)),IF(V39="Probabilidad",O39,"")),"")</f>
        <v>0.4</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Bajo</v>
      </c>
      <c r="AI39" s="111" t="s">
        <v>146</v>
      </c>
      <c r="AJ39" s="20"/>
      <c r="AK39" s="48" t="s">
        <v>193</v>
      </c>
      <c r="AL39" s="50" t="s">
        <v>239</v>
      </c>
      <c r="AM39" s="50" t="s">
        <v>228</v>
      </c>
      <c r="AN39" s="20"/>
      <c r="AO39" s="114" t="s">
        <v>81</v>
      </c>
      <c r="AP39" s="158" t="s">
        <v>229</v>
      </c>
      <c r="AQ39" s="158"/>
      <c r="AR39" s="159"/>
      <c r="AS39" s="14"/>
      <c r="AT39" s="14"/>
      <c r="AU39" s="14"/>
      <c r="AV39" s="14"/>
      <c r="AW39" s="14"/>
      <c r="AX39" s="14"/>
      <c r="AY39" s="14"/>
      <c r="AZ39" s="14"/>
      <c r="BA39" s="14"/>
      <c r="BB39" s="14"/>
      <c r="BC39" s="14"/>
      <c r="BD39" s="14"/>
      <c r="BE39" s="14"/>
      <c r="BF39" s="14"/>
      <c r="BG39" s="14"/>
      <c r="BH39" s="14"/>
      <c r="BI39" s="14"/>
      <c r="BJ39" s="14"/>
    </row>
    <row r="40" spans="1:62" s="15" customFormat="1" ht="168" hidden="1" customHeight="1" x14ac:dyDescent="0.25">
      <c r="A40" s="144"/>
      <c r="B40" s="173"/>
      <c r="C40" s="147"/>
      <c r="D40" s="138"/>
      <c r="E40" s="138"/>
      <c r="F40" s="138"/>
      <c r="G40" s="150"/>
      <c r="H40" s="138"/>
      <c r="I40" s="114"/>
      <c r="J40" s="123"/>
      <c r="K40" s="126"/>
      <c r="L40" s="141"/>
      <c r="M40" s="141"/>
      <c r="N40" s="123"/>
      <c r="O40" s="126"/>
      <c r="P40" s="129"/>
      <c r="Q40" s="48" t="s">
        <v>196</v>
      </c>
      <c r="R40" s="50" t="s">
        <v>236</v>
      </c>
      <c r="S40" s="50" t="s">
        <v>240</v>
      </c>
      <c r="T40" s="50" t="s">
        <v>241</v>
      </c>
      <c r="U40" s="52" t="str">
        <f>+CONCATENATE(R40," ",S40," ",T40)</f>
        <v>El Director de Comercio Exterior o un delegado, valida bimestralmente tres procesos de nacionalización con el fin de verificar la documentación soporte, en concordancia con el Procedimiento  P-JEMGF-COADE-357 "Nacionalización de Importación".  En caso de encontrar novedades, deberá dejar un informe con los compromisos establecidos para subsanar la documentación faltante.  Dejando como soporte documental de la validación un informe.</v>
      </c>
      <c r="V40" s="16" t="str">
        <f t="shared" si="1"/>
        <v>Probabilidad</v>
      </c>
      <c r="W40" s="46" t="s">
        <v>64</v>
      </c>
      <c r="X40" s="46" t="s">
        <v>65</v>
      </c>
      <c r="Y40" s="17" t="str">
        <f t="shared" ref="Y40" si="26">IF(AND(W40="Preventivo",X40="Automático"),"50%",IF(AND(W40="Preventivo",X40="Manual"),"40%",IF(AND(W40="Detectivo",X40="Automático"),"40%",IF(AND(W40="Detectivo",X40="Manual"),"30%",IF(AND(W40="Correctivo",X40="Automático"),"35%",IF(AND(W40="Correctivo",X40="Manual"),"25%",""))))))</f>
        <v>40%</v>
      </c>
      <c r="Z40" s="46" t="s">
        <v>66</v>
      </c>
      <c r="AA40" s="46" t="s">
        <v>67</v>
      </c>
      <c r="AB40" s="46" t="s">
        <v>68</v>
      </c>
      <c r="AC40" s="18">
        <f>IFERROR(IF(AND(V39="Probabilidad",V40="Probabilidad"),(AE39-(+AE39*Y40)),IF(V40="Probabilidad",(K39-(+K39*Y40)),IF(V40="Impacto",AE39,""))),"")</f>
        <v>0.28799999999999998</v>
      </c>
      <c r="AD40" s="132"/>
      <c r="AE40" s="17">
        <f t="shared" ref="AE40" si="27">+AC40</f>
        <v>0.28799999999999998</v>
      </c>
      <c r="AF40" s="132"/>
      <c r="AG40" s="19">
        <f>IFERROR(IF(AND(V39="Impacto",V40="Impacto"),(AG39-(+AG39*Y40)),IF(V40="Impacto",(O39-(+O39*Y40)),IF(V40="Probabilidad",AG39,""))),"")</f>
        <v>0.4</v>
      </c>
      <c r="AH40" s="135"/>
      <c r="AI40" s="111"/>
      <c r="AJ40" s="20"/>
      <c r="AK40" s="48" t="s">
        <v>242</v>
      </c>
      <c r="AL40" s="50" t="s">
        <v>243</v>
      </c>
      <c r="AM40" s="50" t="s">
        <v>228</v>
      </c>
      <c r="AN40" s="20"/>
      <c r="AO40" s="114"/>
      <c r="AP40" s="158"/>
      <c r="AQ40" s="158"/>
      <c r="AR40" s="159"/>
      <c r="AS40" s="14"/>
      <c r="AT40" s="14"/>
      <c r="AU40" s="14"/>
      <c r="AV40" s="14"/>
      <c r="AW40" s="14"/>
      <c r="AX40" s="14"/>
      <c r="AY40" s="14"/>
      <c r="AZ40" s="14"/>
      <c r="BA40" s="14"/>
      <c r="BB40" s="14"/>
      <c r="BC40" s="14"/>
      <c r="BD40" s="14"/>
      <c r="BE40" s="14"/>
      <c r="BF40" s="14"/>
      <c r="BG40" s="14"/>
      <c r="BH40" s="14"/>
      <c r="BI40" s="14"/>
      <c r="BJ40" s="14"/>
    </row>
    <row r="41" spans="1:62" s="15" customFormat="1" ht="169.5" hidden="1" customHeight="1" x14ac:dyDescent="0.25">
      <c r="A41" s="144"/>
      <c r="B41" s="173"/>
      <c r="C41" s="147"/>
      <c r="D41" s="138"/>
      <c r="E41" s="138"/>
      <c r="F41" s="138"/>
      <c r="G41" s="150"/>
      <c r="H41" s="138"/>
      <c r="I41" s="114"/>
      <c r="J41" s="123"/>
      <c r="K41" s="126"/>
      <c r="L41" s="141"/>
      <c r="M41" s="141"/>
      <c r="N41" s="123"/>
      <c r="O41" s="126"/>
      <c r="P41" s="129"/>
      <c r="Q41" s="48" t="s">
        <v>199</v>
      </c>
      <c r="R41" s="50" t="s">
        <v>236</v>
      </c>
      <c r="S41" s="50" t="s">
        <v>244</v>
      </c>
      <c r="T41" s="50" t="s">
        <v>245</v>
      </c>
      <c r="U41" s="52" t="str">
        <f t="shared" ref="U41:U45" si="28">+CONCATENATE(R41," ",S41," ",T41)</f>
        <v>El Director de Comercio Exterior o un delegado,  valida mensualmente que el material que se encuentra en los depósitos esté dentro de los términos aduaneros (sin vencimiento),  con el fin de verificar los tiempos de permanencia, para nacionalizar y de retiro del depósito), de acuerdo a lo establecido en el decreto 1165/2019 DIAN.  En caso de presentar alguna novedad debe dejar un informe con los compromisos establecidos para formalizar el régimen aduanero.  Dejando como soporte documental de la validación un informe.</v>
      </c>
      <c r="V41" s="16" t="str">
        <f t="shared" si="1"/>
        <v>Probabilidad</v>
      </c>
      <c r="W41" s="46" t="s">
        <v>64</v>
      </c>
      <c r="X41" s="46" t="s">
        <v>65</v>
      </c>
      <c r="Y41" s="17" t="str">
        <f>IF(AND(W41="Preventivo",X41="Automático"),"50%",IF(AND(W41="Preventivo",X41="Manual"),"40%",IF(AND(W41="Detectivo",X41="Automático"),"40%",IF(AND(W41="Detectivo",X41="Manual"),"30%",IF(AND(W41="Correctivo",X41="Automático"),"35%",IF(AND(W41="Correctivo",X41="Manual"),"25%",""))))))</f>
        <v>40%</v>
      </c>
      <c r="Z41" s="46" t="s">
        <v>66</v>
      </c>
      <c r="AA41" s="46" t="s">
        <v>67</v>
      </c>
      <c r="AB41" s="46" t="s">
        <v>68</v>
      </c>
      <c r="AC41" s="18">
        <f t="shared" ref="AC41:AC45" si="29">IFERROR(IF(AND(V40="Probabilidad",V41="Probabilidad"),(AE40-(+AE40*Y41)),IF(V41="Probabilidad",(K40-(+K40*Y41)),IF(V41="Impacto",AE40,""))),"")</f>
        <v>0.17279999999999998</v>
      </c>
      <c r="AD41" s="132"/>
      <c r="AE41" s="17">
        <f>+AC41</f>
        <v>0.17279999999999998</v>
      </c>
      <c r="AF41" s="132"/>
      <c r="AG41" s="19">
        <f>IFERROR(IF(AND(V39="Impacto",V40="Impacto",V41="Impacto"),(AG40-(+AG40*Y41)),IF(V41="Impacto",(O39-(+O39*Y41)),IF(V41="Probabilidad",AG40,""))),"")</f>
        <v>0.4</v>
      </c>
      <c r="AH41" s="135"/>
      <c r="AI41" s="111"/>
      <c r="AJ41" s="20"/>
      <c r="AK41" s="48"/>
      <c r="AL41" s="50"/>
      <c r="AM41" s="48"/>
      <c r="AN41" s="20"/>
      <c r="AO41" s="114"/>
      <c r="AP41" s="158"/>
      <c r="AQ41" s="158"/>
      <c r="AR41" s="159"/>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50"/>
      <c r="S42" s="50"/>
      <c r="T42" s="50"/>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20"/>
      <c r="AK42" s="48"/>
      <c r="AL42" s="50"/>
      <c r="AM42" s="48"/>
      <c r="AN42" s="20"/>
      <c r="AO42" s="114"/>
      <c r="AP42" s="158"/>
      <c r="AQ42" s="158"/>
      <c r="AR42" s="159"/>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50"/>
      <c r="S43" s="50"/>
      <c r="T43" s="50"/>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20"/>
      <c r="AK43" s="48"/>
      <c r="AL43" s="50"/>
      <c r="AM43" s="48"/>
      <c r="AN43" s="20"/>
      <c r="AO43" s="114"/>
      <c r="AP43" s="158"/>
      <c r="AQ43" s="158"/>
      <c r="AR43" s="159"/>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50"/>
      <c r="S44" s="50"/>
      <c r="T44" s="50"/>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20"/>
      <c r="AK44" s="48"/>
      <c r="AL44" s="50"/>
      <c r="AM44" s="48"/>
      <c r="AN44" s="20"/>
      <c r="AO44" s="114"/>
      <c r="AP44" s="158"/>
      <c r="AQ44" s="158"/>
      <c r="AR44" s="159"/>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50"/>
      <c r="S45" s="50"/>
      <c r="T45" s="50"/>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20"/>
      <c r="AK45" s="48"/>
      <c r="AL45" s="50"/>
      <c r="AM45" s="48"/>
      <c r="AN45" s="20"/>
      <c r="AO45" s="114"/>
      <c r="AP45" s="158"/>
      <c r="AQ45" s="158"/>
      <c r="AR45" s="159"/>
      <c r="AS45" s="14"/>
      <c r="AT45" s="14"/>
      <c r="AU45" s="14"/>
      <c r="AV45" s="14"/>
      <c r="AW45" s="14"/>
      <c r="AX45" s="14"/>
      <c r="AY45" s="14"/>
      <c r="AZ45" s="14"/>
      <c r="BA45" s="14"/>
      <c r="BB45" s="14"/>
      <c r="BC45" s="14"/>
      <c r="BD45" s="14"/>
      <c r="BE45" s="14"/>
      <c r="BF45" s="14"/>
      <c r="BG45" s="14"/>
      <c r="BH45" s="14"/>
      <c r="BI45" s="14"/>
      <c r="BJ45" s="14"/>
    </row>
    <row r="46" spans="1:62" s="15" customFormat="1" ht="150.75" hidden="1" customHeight="1" x14ac:dyDescent="0.25">
      <c r="A46" s="144" t="s">
        <v>76</v>
      </c>
      <c r="B46" s="173"/>
      <c r="C46" s="147" t="s">
        <v>82</v>
      </c>
      <c r="D46" s="138" t="s">
        <v>165</v>
      </c>
      <c r="E46" s="138" t="s">
        <v>246</v>
      </c>
      <c r="F46" s="138" t="s">
        <v>247</v>
      </c>
      <c r="G46" s="150" t="str">
        <f t="shared" ref="G46" si="32">+CONCATENATE(D46," ",E46," ",F46)</f>
        <v>Posibilidad de Afectación Reputacional y Económica por la desactualizacion de la normatividad de los procesos, procedimientos, formatos y/o directivas  en la elaboracion de documentos bajo los lineamientos emitidos por el Ejército Nacional</v>
      </c>
      <c r="H46" s="138" t="s">
        <v>84</v>
      </c>
      <c r="I46" s="114">
        <v>30</v>
      </c>
      <c r="J46" s="123" t="str">
        <f>IF(I46&lt;=0,"",IF(I46&lt;=3,"Muy Baja",IF(I46&lt;=34,"Baja",IF(I46&lt;=600,"Media",IF(I46&lt;=6000,"Alta","Muy Alta")))))</f>
        <v>Baja</v>
      </c>
      <c r="K46" s="126">
        <f>IF(J46="","",IF(J46="Muy Baja",0.2,IF(J46="Baja",0.4,IF(J46="Media",0.6,IF(J46="Alta",0.8,IF(J46="Muy Alta",1,))))))</f>
        <v>0.4</v>
      </c>
      <c r="L46" s="141" t="s">
        <v>142</v>
      </c>
      <c r="M46" s="141" t="str">
        <f>IF(NOT(ISERROR(MATCH(L46,'[5]Tabla Impacto'!$B$221:$B$223,0))),'[5]Tabla Impacto'!$F$223,L46)</f>
        <v xml:space="preserve">     El riesgo afecta la imagen de alguna área de la organización</v>
      </c>
      <c r="N46" s="123" t="str">
        <f>IF(OR(M46='[5]Tabla Impacto'!$C$11,M46='[5]Tabla Impacto'!$D$11),"Leve",IF(OR(M46='[5]Tabla Impacto'!$C$12,M46='[5]Tabla Impacto'!$D$12),"Menor",IF(OR(M46='[5]Tabla Impacto'!$C$13,M46='[5]Tabla Impacto'!$D$13),"Moderado",IF(OR(M46='[5]Tabla Impacto'!$C$14,M46='[5]Tabla Impacto'!$D$14),"Mayor",IF(OR(M46='[5]Tabla Impacto'!$C$15,M46='[5]Tabla Impacto'!$D$15),"Catastrófico","")))))</f>
        <v>Leve</v>
      </c>
      <c r="O46" s="126">
        <f>IF(N46="","",IF(N46="Leve",0.2,IF(N46="Menor",0.4,IF(N46="Moderado",0.6,IF(N46="Mayor",0.8,IF(N46="Catastrófico",1,))))))</f>
        <v>0.2</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Bajo</v>
      </c>
      <c r="Q46" s="48" t="s">
        <v>191</v>
      </c>
      <c r="R46" s="50" t="s">
        <v>248</v>
      </c>
      <c r="S46" s="50" t="s">
        <v>249</v>
      </c>
      <c r="T46" s="50" t="s">
        <v>250</v>
      </c>
      <c r="U46" s="52" t="str">
        <f>+CONCATENATE(R46," ",S46," ",T46)</f>
        <v>El oficial de Evaluacion y Seguimiento del COADE difunde el normograma en el formato FO-COEJC-CIEGE-1479 cada vez que sea consolidado,  con el fin de socializar las actualizaciones normativas referentes a la contratacion estatal, dejando como evidencia el correo electronico</v>
      </c>
      <c r="V46" s="16" t="str">
        <f t="shared" si="1"/>
        <v>Probabilidad</v>
      </c>
      <c r="W46" s="46" t="s">
        <v>64</v>
      </c>
      <c r="X46" s="46" t="s">
        <v>65</v>
      </c>
      <c r="Y46" s="17" t="str">
        <f>IF(AND(W46="Preventivo",X46="Automático"),"50%",IF(AND(W46="Preventivo",X46="Manual"),"40%",IF(AND(W46="Detectivo",X46="Automático"),"40%",IF(AND(W46="Detectivo",X46="Manual"),"30%",IF(AND(W46="Correctivo",X46="Automático"),"35%",IF(AND(W46="Correctivo",X46="Manual"),"25%",""))))))</f>
        <v>40%</v>
      </c>
      <c r="Z46" s="46" t="s">
        <v>66</v>
      </c>
      <c r="AA46" s="46" t="s">
        <v>67</v>
      </c>
      <c r="AB46" s="46" t="s">
        <v>68</v>
      </c>
      <c r="AC46" s="18">
        <f>IFERROR(IF(V46="Probabilidad",(K46-(+K46*Y46)),IF(V46="Impacto",K46,"")),"")</f>
        <v>0.24</v>
      </c>
      <c r="AD46" s="132" t="str">
        <f>IFERROR(LOOKUP(LOOKUP(2,1/(AC46:AC52&lt;&gt;""),AC46:AC52),'[5]Opciones Tratamiento'!$I$2:$I$6,'[5]Opciones Tratamiento'!$J$2:$J$6),"")</f>
        <v>Muy Baja</v>
      </c>
      <c r="AE46" s="17">
        <f>+AC46</f>
        <v>0.24</v>
      </c>
      <c r="AF46" s="132" t="str">
        <f>IFERROR(LOOKUP(LOOKUP(2,1/(AG46:AG52&lt;&gt;""),AG46:AG52),'[5]Opciones Tratamiento'!L2:M6),"")</f>
        <v>Leve</v>
      </c>
      <c r="AG46" s="19">
        <f>IFERROR(IF(V46="Impacto",(O46-(+O46*Y46)),IF(V46="Probabilidad",O46,"")),"")</f>
        <v>0.2</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Bajo</v>
      </c>
      <c r="AI46" s="111" t="s">
        <v>146</v>
      </c>
      <c r="AJ46" s="20"/>
      <c r="AK46" s="48"/>
      <c r="AL46" s="50"/>
      <c r="AM46" s="48"/>
      <c r="AN46" s="20"/>
      <c r="AO46" s="114"/>
      <c r="AP46" s="158" t="s">
        <v>251</v>
      </c>
      <c r="AQ46" s="158"/>
      <c r="AR46" s="159"/>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t="s">
        <v>196</v>
      </c>
      <c r="R47" s="50" t="s">
        <v>248</v>
      </c>
      <c r="S47" s="50" t="s">
        <v>252</v>
      </c>
      <c r="T47" s="50" t="s">
        <v>253</v>
      </c>
      <c r="U47" s="52" t="str">
        <f>+CONCATENATE(R47," ",S47," ",T47)</f>
        <v>El oficial de Evaluacion y Seguimiento del COADE Verifica anualmente la alineacion de las Politicas con los Objetivos del Ejercito Nacional y la normatividad vigente, Lineamientos del Comandante del Ejército, Objetivos Estratégicos conforme al proceso de Adquisicion de Bienes y Servicios (PR-A-JEMGF-COADE-071), dejando como evidencia un informe de la actividad.</v>
      </c>
      <c r="V47" s="16" t="str">
        <f t="shared" si="1"/>
        <v>Probabilidad</v>
      </c>
      <c r="W47" s="46" t="s">
        <v>64</v>
      </c>
      <c r="X47" s="46" t="s">
        <v>65</v>
      </c>
      <c r="Y47" s="17" t="str">
        <f t="shared" ref="Y47" si="33">IF(AND(W47="Preventivo",X47="Automático"),"50%",IF(AND(W47="Preventivo",X47="Manual"),"40%",IF(AND(W47="Detectivo",X47="Automático"),"40%",IF(AND(W47="Detectivo",X47="Manual"),"30%",IF(AND(W47="Correctivo",X47="Automático"),"35%",IF(AND(W47="Correctivo",X47="Manual"),"25%",""))))))</f>
        <v>40%</v>
      </c>
      <c r="Z47" s="46" t="s">
        <v>66</v>
      </c>
      <c r="AA47" s="46" t="s">
        <v>67</v>
      </c>
      <c r="AB47" s="46" t="s">
        <v>68</v>
      </c>
      <c r="AC47" s="18">
        <f>IFERROR(IF(AND(V46="Probabilidad",V47="Probabilidad"),(AE46-(+AE46*Y47)),IF(V47="Probabilidad",(K46-(+K46*Y47)),IF(V47="Impacto",AE46,""))),"")</f>
        <v>0.14399999999999999</v>
      </c>
      <c r="AD47" s="132"/>
      <c r="AE47" s="17">
        <f t="shared" ref="AE47" si="34">+AC47</f>
        <v>0.14399999999999999</v>
      </c>
      <c r="AF47" s="132"/>
      <c r="AG47" s="19">
        <f>IFERROR(IF(AND(V46="Impacto",V47="Impacto"),(AG46-(+AG46*Y47)),IF(V47="Impacto",(O46-(+O46*Y47)),IF(V47="Probabilidad",AG46,""))),"")</f>
        <v>0.2</v>
      </c>
      <c r="AH47" s="135"/>
      <c r="AI47" s="111"/>
      <c r="AJ47" s="20"/>
      <c r="AK47" s="48"/>
      <c r="AL47" s="50"/>
      <c r="AM47" s="48"/>
      <c r="AN47" s="20"/>
      <c r="AO47" s="114"/>
      <c r="AP47" s="158"/>
      <c r="AQ47" s="158"/>
      <c r="AR47" s="159"/>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t="s">
        <v>199</v>
      </c>
      <c r="R48" s="50" t="s">
        <v>248</v>
      </c>
      <c r="S48" s="50" t="s">
        <v>254</v>
      </c>
      <c r="T48" s="50" t="s">
        <v>255</v>
      </c>
      <c r="U48" s="52" t="str">
        <f t="shared" ref="U48:U52" si="35">+CONCATENATE(R48," ",S48," ",T48)</f>
        <v>El oficial de Evaluacion y Seguimiento del COADE Verifica trimestralmente la difusion de los lineamientos y criterios por parte de las Unidades subalternas, relacionados con la gestion contractual de acuerdo a lo establecido en el Manual de Contratacion y de Convenios del Ministerio de Defensa Nacional resolucion 4130 del 16 de junio de 2022 version 1, Código GO-M-001, con el fin de garantizar el cumplimiento del marco general de contratacion y de las politicas internas al respecto, dejando como evidencia acta de reunion.</v>
      </c>
      <c r="V48" s="16" t="str">
        <f t="shared" si="1"/>
        <v>Probabilidad</v>
      </c>
      <c r="W48" s="46" t="s">
        <v>64</v>
      </c>
      <c r="X48" s="46" t="s">
        <v>65</v>
      </c>
      <c r="Y48" s="17" t="str">
        <f>IF(AND(W48="Preventivo",X48="Automático"),"50%",IF(AND(W48="Preventivo",X48="Manual"),"40%",IF(AND(W48="Detectivo",X48="Automático"),"40%",IF(AND(W48="Detectivo",X48="Manual"),"30%",IF(AND(W48="Correctivo",X48="Automático"),"35%",IF(AND(W48="Correctivo",X48="Manual"),"25%",""))))))</f>
        <v>40%</v>
      </c>
      <c r="Z48" s="46" t="s">
        <v>66</v>
      </c>
      <c r="AA48" s="46" t="s">
        <v>67</v>
      </c>
      <c r="AB48" s="46" t="s">
        <v>68</v>
      </c>
      <c r="AC48" s="18">
        <f t="shared" ref="AC48:AC52" si="36">IFERROR(IF(AND(V47="Probabilidad",V48="Probabilidad"),(AE47-(+AE47*Y48)),IF(V48="Probabilidad",(K47-(+K47*Y48)),IF(V48="Impacto",AE47,""))),"")</f>
        <v>8.6399999999999991E-2</v>
      </c>
      <c r="AD48" s="132"/>
      <c r="AE48" s="17">
        <f>+AC48</f>
        <v>8.6399999999999991E-2</v>
      </c>
      <c r="AF48" s="132"/>
      <c r="AG48" s="19">
        <f>IFERROR(IF(AND(V46="Impacto",V47="Impacto",V48="Impacto"),(AG47-(+AG47*Y48)),IF(V48="Impacto",(O46-(+O46*Y48)),IF(V48="Probabilidad",AG47,""))),"")</f>
        <v>0.2</v>
      </c>
      <c r="AH48" s="135"/>
      <c r="AI48" s="111"/>
      <c r="AJ48" s="20"/>
      <c r="AK48" s="48"/>
      <c r="AL48" s="50"/>
      <c r="AM48" s="48"/>
      <c r="AN48" s="20"/>
      <c r="AO48" s="114"/>
      <c r="AP48" s="158"/>
      <c r="AQ48" s="158"/>
      <c r="AR48" s="159"/>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50"/>
      <c r="S49" s="50"/>
      <c r="T49" s="50"/>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20"/>
      <c r="AK49" s="48"/>
      <c r="AL49" s="50"/>
      <c r="AM49" s="48"/>
      <c r="AN49" s="20"/>
      <c r="AO49" s="114"/>
      <c r="AP49" s="158"/>
      <c r="AQ49" s="158"/>
      <c r="AR49" s="159"/>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50"/>
      <c r="S50" s="50"/>
      <c r="T50" s="50"/>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20"/>
      <c r="AK50" s="48"/>
      <c r="AL50" s="50"/>
      <c r="AM50" s="48"/>
      <c r="AN50" s="20"/>
      <c r="AO50" s="114"/>
      <c r="AP50" s="158"/>
      <c r="AQ50" s="158"/>
      <c r="AR50" s="159"/>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50"/>
      <c r="S51" s="50"/>
      <c r="T51" s="50"/>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20"/>
      <c r="AK51" s="48"/>
      <c r="AL51" s="50"/>
      <c r="AM51" s="48"/>
      <c r="AN51" s="20"/>
      <c r="AO51" s="114"/>
      <c r="AP51" s="158"/>
      <c r="AQ51" s="158"/>
      <c r="AR51" s="159"/>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50"/>
      <c r="S52" s="50"/>
      <c r="T52" s="50"/>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20"/>
      <c r="AK52" s="48"/>
      <c r="AL52" s="50"/>
      <c r="AM52" s="48"/>
      <c r="AN52" s="20"/>
      <c r="AO52" s="114"/>
      <c r="AP52" s="158"/>
      <c r="AQ52" s="158"/>
      <c r="AR52" s="159"/>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IF(NOT(ISERROR(MATCH(L53,'[5]Tabla Impacto'!$B$221:$B$223,0))),'[5]Tabla Impacto'!$F$223,L53)</f>
        <v>0</v>
      </c>
      <c r="N53" s="123" t="str">
        <f>IF(OR(M53='[5]Tabla Impacto'!$C$11,M53='[5]Tabla Impacto'!$D$11),"Leve",IF(OR(M53='[5]Tabla Impacto'!$C$12,M53='[5]Tabla Impacto'!$D$12),"Menor",IF(OR(M53='[5]Tabla Impacto'!$C$13,M53='[5]Tabla Impacto'!$D$13),"Moderado",IF(OR(M53='[5]Tabla Impacto'!$C$14,M53='[5]Tabla Impacto'!$D$14),"Mayor",IF(OR(M53='[5]Tabla Impacto'!$C$15,M53='[5]Tabla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50"/>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IFERROR(LOOKUP(LOOKUP(2,1/(AC53:AC59&lt;&gt;""),AC53:AC59),'[5]Opciones Tratamiento'!$I$2:$I$6,'[5]Opciones Tratamiento'!$J$2:$J$6),"")</f>
        <v/>
      </c>
      <c r="AE53" s="17" t="str">
        <f>+AC53</f>
        <v/>
      </c>
      <c r="AF53" s="132" t="str">
        <f>IFERROR(LOOKUP(LOOKUP(2,1/(AG53:AG59&lt;&gt;""),AG53:AG59),'[5]Opciones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20"/>
      <c r="AK53" s="48"/>
      <c r="AL53" s="50"/>
      <c r="AM53" s="48"/>
      <c r="AN53" s="20"/>
      <c r="AO53" s="114"/>
      <c r="AP53" s="158"/>
      <c r="AQ53" s="158"/>
      <c r="AR53" s="159"/>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50"/>
      <c r="S54" s="50"/>
      <c r="T54" s="50"/>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20"/>
      <c r="AK54" s="48"/>
      <c r="AL54" s="50"/>
      <c r="AM54" s="48"/>
      <c r="AN54" s="20"/>
      <c r="AO54" s="114"/>
      <c r="AP54" s="158"/>
      <c r="AQ54" s="158"/>
      <c r="AR54" s="159"/>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50"/>
      <c r="S55" s="50"/>
      <c r="T55" s="50"/>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20"/>
      <c r="AK55" s="48"/>
      <c r="AL55" s="50"/>
      <c r="AM55" s="48"/>
      <c r="AN55" s="20"/>
      <c r="AO55" s="114"/>
      <c r="AP55" s="158"/>
      <c r="AQ55" s="158"/>
      <c r="AR55" s="159"/>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50"/>
      <c r="S56" s="50"/>
      <c r="T56" s="50"/>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20"/>
      <c r="AK56" s="48"/>
      <c r="AL56" s="50"/>
      <c r="AM56" s="48"/>
      <c r="AN56" s="20"/>
      <c r="AO56" s="114"/>
      <c r="AP56" s="158"/>
      <c r="AQ56" s="158"/>
      <c r="AR56" s="159"/>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50"/>
      <c r="S57" s="50"/>
      <c r="T57" s="50"/>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20"/>
      <c r="AK57" s="48"/>
      <c r="AL57" s="50"/>
      <c r="AM57" s="48"/>
      <c r="AN57" s="20"/>
      <c r="AO57" s="114"/>
      <c r="AP57" s="158"/>
      <c r="AQ57" s="158"/>
      <c r="AR57" s="159"/>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50"/>
      <c r="S58" s="50"/>
      <c r="T58" s="50"/>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20"/>
      <c r="AK58" s="48"/>
      <c r="AL58" s="50"/>
      <c r="AM58" s="48"/>
      <c r="AN58" s="20"/>
      <c r="AO58" s="114"/>
      <c r="AP58" s="158"/>
      <c r="AQ58" s="158"/>
      <c r="AR58" s="159"/>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50"/>
      <c r="S59" s="50"/>
      <c r="T59" s="50"/>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20"/>
      <c r="AK59" s="48"/>
      <c r="AL59" s="50"/>
      <c r="AM59" s="48"/>
      <c r="AN59" s="20"/>
      <c r="AO59" s="114"/>
      <c r="AP59" s="158"/>
      <c r="AQ59" s="158"/>
      <c r="AR59" s="159"/>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IF(NOT(ISERROR(MATCH(L60,'[5]Tabla Impacto'!$B$221:$B$223,0))),'[5]Tabla Impacto'!$F$223,L60)</f>
        <v>0</v>
      </c>
      <c r="N60" s="123" t="str">
        <f>IF(OR(M60='[5]Tabla Impacto'!$C$11,M60='[5]Tabla Impacto'!$D$11),"Leve",IF(OR(M60='[5]Tabla Impacto'!$C$12,M60='[5]Tabla Impacto'!$D$12),"Menor",IF(OR(M60='[5]Tabla Impacto'!$C$13,M60='[5]Tabla Impacto'!$D$13),"Moderado",IF(OR(M60='[5]Tabla Impacto'!$C$14,M60='[5]Tabla Impacto'!$D$14),"Mayor",IF(OR(M60='[5]Tabla Impacto'!$C$15,M60='[5]Tabla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50"/>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IFERROR(LOOKUP(LOOKUP(2,1/(AC60:AC66&lt;&gt;""),AC60:AC66),'[5]Opciones Tratamiento'!$I$2:$I$6,'[5]Opciones Tratamiento'!$J$2:$J$6),"")</f>
        <v/>
      </c>
      <c r="AE60" s="17" t="str">
        <f>+AC60</f>
        <v/>
      </c>
      <c r="AF60" s="132" t="str">
        <f>IFERROR(LOOKUP(LOOKUP(2,1/(AG60:AG66&lt;&gt;""),AG60:AG66),'[5]Opciones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20"/>
      <c r="AK60" s="48"/>
      <c r="AL60" s="50"/>
      <c r="AM60" s="48"/>
      <c r="AN60" s="20"/>
      <c r="AO60" s="114"/>
      <c r="AP60" s="158"/>
      <c r="AQ60" s="158"/>
      <c r="AR60" s="159"/>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50"/>
      <c r="S61" s="50"/>
      <c r="T61" s="50"/>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20"/>
      <c r="AK61" s="48"/>
      <c r="AL61" s="50"/>
      <c r="AM61" s="48"/>
      <c r="AN61" s="20"/>
      <c r="AO61" s="114"/>
      <c r="AP61" s="158"/>
      <c r="AQ61" s="158"/>
      <c r="AR61" s="159"/>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50"/>
      <c r="S62" s="50"/>
      <c r="T62" s="50"/>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20"/>
      <c r="AK62" s="48"/>
      <c r="AL62" s="50"/>
      <c r="AM62" s="48"/>
      <c r="AN62" s="20"/>
      <c r="AO62" s="114"/>
      <c r="AP62" s="158"/>
      <c r="AQ62" s="158"/>
      <c r="AR62" s="159"/>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50"/>
      <c r="S63" s="50"/>
      <c r="T63" s="50"/>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20"/>
      <c r="AK63" s="48"/>
      <c r="AL63" s="50"/>
      <c r="AM63" s="48"/>
      <c r="AN63" s="20"/>
      <c r="AO63" s="114"/>
      <c r="AP63" s="158"/>
      <c r="AQ63" s="158"/>
      <c r="AR63" s="159"/>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50"/>
      <c r="S64" s="50"/>
      <c r="T64" s="50"/>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20"/>
      <c r="AK64" s="48"/>
      <c r="AL64" s="50"/>
      <c r="AM64" s="48"/>
      <c r="AN64" s="20"/>
      <c r="AO64" s="115"/>
      <c r="AP64" s="271"/>
      <c r="AQ64" s="271"/>
      <c r="AR64" s="272"/>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50"/>
      <c r="S65" s="50"/>
      <c r="T65" s="50"/>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20"/>
      <c r="AK65" s="48"/>
      <c r="AL65" s="50"/>
      <c r="AM65" s="48"/>
      <c r="AN65" s="20"/>
      <c r="AO65" s="115"/>
      <c r="AP65" s="271"/>
      <c r="AQ65" s="271"/>
      <c r="AR65" s="272"/>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51"/>
      <c r="S66" s="51"/>
      <c r="T66" s="51"/>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24"/>
      <c r="AK66" s="49"/>
      <c r="AL66" s="51"/>
      <c r="AM66" s="49"/>
      <c r="AN66" s="24"/>
      <c r="AO66" s="116"/>
      <c r="AP66" s="273"/>
      <c r="AQ66" s="273"/>
      <c r="AR66" s="274"/>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IF(NOT(ISERROR(MATCH(L67,'[5]Tabla Impacto'!$B$221:$B$223,0))),'[5]Tabla Impacto'!$F$223,L67)</f>
        <v>0</v>
      </c>
      <c r="N67" s="123" t="str">
        <f>IF(OR(M67='[5]Tabla Impacto'!$C$11,M67='[5]Tabla Impacto'!$D$11),"Leve",IF(OR(M67='[5]Tabla Impacto'!$C$12,M67='[5]Tabla Impacto'!$D$12),"Menor",IF(OR(M67='[5]Tabla Impacto'!$C$13,M67='[5]Tabla Impacto'!$D$13),"Moderado",IF(OR(M67='[5]Tabla Impacto'!$C$14,M67='[5]Tabla Impacto'!$D$14),"Mayor",IF(OR(M67='[5]Tabla Impacto'!$C$15,M67='[5]Tabla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50"/>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IFERROR(LOOKUP(LOOKUP(2,1/(AC67:AC73&lt;&gt;""),AC67:AC73),'[5]Opciones Tratamiento'!$I$2:$I$6,'[5]Opciones Tratamiento'!$J$2:$J$6),"")</f>
        <v/>
      </c>
      <c r="AE67" s="17" t="str">
        <f>+AC67</f>
        <v/>
      </c>
      <c r="AF67" s="132" t="str">
        <f>IFERROR(LOOKUP(LOOKUP(2,1/(AG67:AG73&lt;&gt;""),AG67:AG73),'[5]Opciones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20"/>
      <c r="AK67" s="48"/>
      <c r="AL67" s="50"/>
      <c r="AM67" s="48"/>
      <c r="AN67" s="20"/>
      <c r="AO67" s="114"/>
      <c r="AP67" s="158"/>
      <c r="AQ67" s="158"/>
      <c r="AR67" s="159"/>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50"/>
      <c r="S68" s="50"/>
      <c r="T68" s="50"/>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20"/>
      <c r="AK68" s="48"/>
      <c r="AL68" s="50"/>
      <c r="AM68" s="48"/>
      <c r="AN68" s="20"/>
      <c r="AO68" s="114"/>
      <c r="AP68" s="158"/>
      <c r="AQ68" s="158"/>
      <c r="AR68" s="159"/>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50"/>
      <c r="S69" s="50"/>
      <c r="T69" s="50"/>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20"/>
      <c r="AK69" s="48"/>
      <c r="AL69" s="50"/>
      <c r="AM69" s="48"/>
      <c r="AN69" s="20"/>
      <c r="AO69" s="114"/>
      <c r="AP69" s="158"/>
      <c r="AQ69" s="158"/>
      <c r="AR69" s="159"/>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50"/>
      <c r="S70" s="50"/>
      <c r="T70" s="50"/>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20"/>
      <c r="AK70" s="48"/>
      <c r="AL70" s="50"/>
      <c r="AM70" s="48"/>
      <c r="AN70" s="20"/>
      <c r="AO70" s="114"/>
      <c r="AP70" s="158"/>
      <c r="AQ70" s="158"/>
      <c r="AR70" s="159"/>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50"/>
      <c r="S71" s="50"/>
      <c r="T71" s="50"/>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20"/>
      <c r="AK71" s="48"/>
      <c r="AL71" s="50"/>
      <c r="AM71" s="48"/>
      <c r="AN71" s="20"/>
      <c r="AO71" s="115"/>
      <c r="AP71" s="271"/>
      <c r="AQ71" s="271"/>
      <c r="AR71" s="272"/>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50"/>
      <c r="S72" s="50"/>
      <c r="T72" s="50"/>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20"/>
      <c r="AK72" s="48"/>
      <c r="AL72" s="50"/>
      <c r="AM72" s="48"/>
      <c r="AN72" s="20"/>
      <c r="AO72" s="115"/>
      <c r="AP72" s="271"/>
      <c r="AQ72" s="271"/>
      <c r="AR72" s="272"/>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51"/>
      <c r="S73" s="51"/>
      <c r="T73" s="51"/>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24"/>
      <c r="AK73" s="49"/>
      <c r="AL73" s="51"/>
      <c r="AM73" s="49"/>
      <c r="AN73" s="24"/>
      <c r="AO73" s="116"/>
      <c r="AP73" s="273"/>
      <c r="AQ73" s="273"/>
      <c r="AR73" s="274"/>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IF(NOT(ISERROR(MATCH(L74,'[5]Tabla Impacto'!$B$221:$B$223,0))),'[5]Tabla Impacto'!$F$223,L74)</f>
        <v>0</v>
      </c>
      <c r="N74" s="123" t="str">
        <f>IF(OR(M74='[5]Tabla Impacto'!$C$11,M74='[5]Tabla Impacto'!$D$11),"Leve",IF(OR(M74='[5]Tabla Impacto'!$C$12,M74='[5]Tabla Impacto'!$D$12),"Menor",IF(OR(M74='[5]Tabla Impacto'!$C$13,M74='[5]Tabla Impacto'!$D$13),"Moderado",IF(OR(M74='[5]Tabla Impacto'!$C$14,M74='[5]Tabla Impacto'!$D$14),"Mayor",IF(OR(M74='[5]Tabla Impacto'!$C$15,M74='[5]Tabla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50"/>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IFERROR(LOOKUP(LOOKUP(2,1/(AC74:AC80&lt;&gt;""),AC74:AC80),'[5]Opciones Tratamiento'!$I$2:$I$6,'[5]Opciones Tratamiento'!$J$2:$J$6),"")</f>
        <v/>
      </c>
      <c r="AE74" s="17" t="str">
        <f>+AC74</f>
        <v/>
      </c>
      <c r="AF74" s="132" t="str">
        <f>IFERROR(LOOKUP(LOOKUP(2,1/(AG74:AG80&lt;&gt;""),AG74:AG80),'[5]Opciones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20"/>
      <c r="AK74" s="48"/>
      <c r="AL74" s="50"/>
      <c r="AM74" s="48"/>
      <c r="AN74" s="20"/>
      <c r="AO74" s="114"/>
      <c r="AP74" s="158"/>
      <c r="AQ74" s="158"/>
      <c r="AR74" s="159"/>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50"/>
      <c r="S75" s="50"/>
      <c r="T75" s="50"/>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20"/>
      <c r="AK75" s="48"/>
      <c r="AL75" s="50"/>
      <c r="AM75" s="48"/>
      <c r="AN75" s="20"/>
      <c r="AO75" s="114"/>
      <c r="AP75" s="158"/>
      <c r="AQ75" s="158"/>
      <c r="AR75" s="159"/>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50"/>
      <c r="S76" s="50"/>
      <c r="T76" s="50"/>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20"/>
      <c r="AK76" s="48"/>
      <c r="AL76" s="50"/>
      <c r="AM76" s="48"/>
      <c r="AN76" s="20"/>
      <c r="AO76" s="114"/>
      <c r="AP76" s="158"/>
      <c r="AQ76" s="158"/>
      <c r="AR76" s="159"/>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50"/>
      <c r="S77" s="50"/>
      <c r="T77" s="50"/>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20"/>
      <c r="AK77" s="48"/>
      <c r="AL77" s="50"/>
      <c r="AM77" s="48"/>
      <c r="AN77" s="20"/>
      <c r="AO77" s="114"/>
      <c r="AP77" s="158"/>
      <c r="AQ77" s="158"/>
      <c r="AR77" s="159"/>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50"/>
      <c r="S78" s="50"/>
      <c r="T78" s="50"/>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20"/>
      <c r="AK78" s="48"/>
      <c r="AL78" s="50"/>
      <c r="AM78" s="48"/>
      <c r="AN78" s="20"/>
      <c r="AO78" s="115"/>
      <c r="AP78" s="271"/>
      <c r="AQ78" s="271"/>
      <c r="AR78" s="272"/>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50"/>
      <c r="S79" s="50"/>
      <c r="T79" s="50"/>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20"/>
      <c r="AK79" s="48"/>
      <c r="AL79" s="50"/>
      <c r="AM79" s="48"/>
      <c r="AN79" s="20"/>
      <c r="AO79" s="115"/>
      <c r="AP79" s="271"/>
      <c r="AQ79" s="271"/>
      <c r="AR79" s="272"/>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51"/>
      <c r="S80" s="51"/>
      <c r="T80" s="51"/>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24"/>
      <c r="AK80" s="49"/>
      <c r="AL80" s="51"/>
      <c r="AM80" s="49"/>
      <c r="AN80" s="24"/>
      <c r="AO80" s="116"/>
      <c r="AP80" s="273"/>
      <c r="AQ80" s="273"/>
      <c r="AR80" s="274"/>
      <c r="AS80" s="14"/>
      <c r="AT80" s="14"/>
      <c r="AU80" s="14"/>
      <c r="AV80" s="14"/>
      <c r="AW80" s="14"/>
      <c r="AX80" s="14"/>
      <c r="AY80" s="14"/>
      <c r="AZ80" s="14"/>
      <c r="BA80" s="14"/>
      <c r="BB80" s="14"/>
      <c r="BC80" s="14"/>
      <c r="BD80" s="14"/>
      <c r="BE80" s="14"/>
      <c r="BF80" s="14"/>
      <c r="BG80" s="14"/>
      <c r="BH80" s="14"/>
      <c r="BI80" s="14"/>
      <c r="BJ80" s="14"/>
    </row>
    <row r="81" spans="1:44" ht="3"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yEID8fFrGJFR3CTNm2RNxIHE/Vc9gqyGmOUdVH/CSNSI9jyhFTgtB74noU+BQxjAOS3wMlI6eoD+T5eNd7Nbiw==" saltValue="KhGnNGeMp7xQHqD2WrZjD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319" priority="281" operator="equal">
      <formula>"Muy Alta"</formula>
    </cfRule>
    <cfRule type="cellIs" dxfId="2318" priority="282" operator="equal">
      <formula>"Alta"</formula>
    </cfRule>
    <cfRule type="cellIs" dxfId="2317" priority="283" operator="equal">
      <formula>"Media"</formula>
    </cfRule>
    <cfRule type="cellIs" dxfId="2316" priority="284" operator="equal">
      <formula>"Baja"</formula>
    </cfRule>
    <cfRule type="cellIs" dxfId="2315" priority="285" operator="equal">
      <formula>"Muy Baja"</formula>
    </cfRule>
  </conditionalFormatting>
  <conditionalFormatting sqref="J18">
    <cfRule type="cellIs" dxfId="2314" priority="252" operator="equal">
      <formula>"Muy Alta"</formula>
    </cfRule>
    <cfRule type="cellIs" dxfId="2313" priority="253" operator="equal">
      <formula>"Alta"</formula>
    </cfRule>
    <cfRule type="cellIs" dxfId="2312" priority="254" operator="equal">
      <formula>"Media"</formula>
    </cfRule>
    <cfRule type="cellIs" dxfId="2311" priority="255" operator="equal">
      <formula>"Baja"</formula>
    </cfRule>
    <cfRule type="cellIs" dxfId="2310" priority="256" operator="equal">
      <formula>"Muy Baja"</formula>
    </cfRule>
  </conditionalFormatting>
  <conditionalFormatting sqref="J25">
    <cfRule type="cellIs" dxfId="2309" priority="223" operator="equal">
      <formula>"Muy Alta"</formula>
    </cfRule>
    <cfRule type="cellIs" dxfId="2308" priority="224" operator="equal">
      <formula>"Alta"</formula>
    </cfRule>
    <cfRule type="cellIs" dxfId="2307" priority="225" operator="equal">
      <formula>"Media"</formula>
    </cfRule>
    <cfRule type="cellIs" dxfId="2306" priority="226" operator="equal">
      <formula>"Baja"</formula>
    </cfRule>
    <cfRule type="cellIs" dxfId="2305" priority="227" operator="equal">
      <formula>"Muy Baja"</formula>
    </cfRule>
  </conditionalFormatting>
  <conditionalFormatting sqref="J32">
    <cfRule type="cellIs" dxfId="2304" priority="194" operator="equal">
      <formula>"Muy Alta"</formula>
    </cfRule>
    <cfRule type="cellIs" dxfId="2303" priority="195" operator="equal">
      <formula>"Alta"</formula>
    </cfRule>
    <cfRule type="cellIs" dxfId="2302" priority="196" operator="equal">
      <formula>"Media"</formula>
    </cfRule>
    <cfRule type="cellIs" dxfId="2301" priority="197" operator="equal">
      <formula>"Baja"</formula>
    </cfRule>
    <cfRule type="cellIs" dxfId="2300" priority="198" operator="equal">
      <formula>"Muy Baja"</formula>
    </cfRule>
  </conditionalFormatting>
  <conditionalFormatting sqref="J39">
    <cfRule type="cellIs" dxfId="2299" priority="165" operator="equal">
      <formula>"Muy Alta"</formula>
    </cfRule>
    <cfRule type="cellIs" dxfId="2298" priority="166" operator="equal">
      <formula>"Alta"</formula>
    </cfRule>
    <cfRule type="cellIs" dxfId="2297" priority="167" operator="equal">
      <formula>"Media"</formula>
    </cfRule>
    <cfRule type="cellIs" dxfId="2296" priority="168" operator="equal">
      <formula>"Baja"</formula>
    </cfRule>
    <cfRule type="cellIs" dxfId="2295" priority="169" operator="equal">
      <formula>"Muy Baja"</formula>
    </cfRule>
  </conditionalFormatting>
  <conditionalFormatting sqref="J46">
    <cfRule type="cellIs" dxfId="2294" priority="136" operator="equal">
      <formula>"Muy Alta"</formula>
    </cfRule>
    <cfRule type="cellIs" dxfId="2293" priority="137" operator="equal">
      <formula>"Alta"</formula>
    </cfRule>
    <cfRule type="cellIs" dxfId="2292" priority="138" operator="equal">
      <formula>"Media"</formula>
    </cfRule>
    <cfRule type="cellIs" dxfId="2291" priority="139" operator="equal">
      <formula>"Baja"</formula>
    </cfRule>
    <cfRule type="cellIs" dxfId="2290" priority="140" operator="equal">
      <formula>"Muy Baja"</formula>
    </cfRule>
  </conditionalFormatting>
  <conditionalFormatting sqref="J53">
    <cfRule type="cellIs" dxfId="2289" priority="107" operator="equal">
      <formula>"Muy Alta"</formula>
    </cfRule>
    <cfRule type="cellIs" dxfId="2288" priority="108" operator="equal">
      <formula>"Alta"</formula>
    </cfRule>
    <cfRule type="cellIs" dxfId="2287" priority="109" operator="equal">
      <formula>"Media"</formula>
    </cfRule>
    <cfRule type="cellIs" dxfId="2286" priority="110" operator="equal">
      <formula>"Baja"</formula>
    </cfRule>
    <cfRule type="cellIs" dxfId="2285" priority="111" operator="equal">
      <formula>"Muy Baja"</formula>
    </cfRule>
  </conditionalFormatting>
  <conditionalFormatting sqref="J60">
    <cfRule type="cellIs" dxfId="2284" priority="78" operator="equal">
      <formula>"Muy Alta"</formula>
    </cfRule>
    <cfRule type="cellIs" dxfId="2283" priority="79" operator="equal">
      <formula>"Alta"</formula>
    </cfRule>
    <cfRule type="cellIs" dxfId="2282" priority="80" operator="equal">
      <formula>"Media"</formula>
    </cfRule>
    <cfRule type="cellIs" dxfId="2281" priority="81" operator="equal">
      <formula>"Baja"</formula>
    </cfRule>
    <cfRule type="cellIs" dxfId="2280" priority="82" operator="equal">
      <formula>"Muy Baja"</formula>
    </cfRule>
  </conditionalFormatting>
  <conditionalFormatting sqref="M11">
    <cfRule type="containsText" dxfId="2279" priority="262" operator="containsText" text="❌">
      <formula>NOT(ISERROR(SEARCH("❌",M11)))</formula>
    </cfRule>
  </conditionalFormatting>
  <conditionalFormatting sqref="M18">
    <cfRule type="containsText" dxfId="2278" priority="233" operator="containsText" text="❌">
      <formula>NOT(ISERROR(SEARCH("❌",M18)))</formula>
    </cfRule>
  </conditionalFormatting>
  <conditionalFormatting sqref="M25">
    <cfRule type="containsText" dxfId="2277" priority="204" operator="containsText" text="❌">
      <formula>NOT(ISERROR(SEARCH("❌",M25)))</formula>
    </cfRule>
  </conditionalFormatting>
  <conditionalFormatting sqref="M32">
    <cfRule type="containsText" dxfId="2276" priority="175" operator="containsText" text="❌">
      <formula>NOT(ISERROR(SEARCH("❌",M32)))</formula>
    </cfRule>
  </conditionalFormatting>
  <conditionalFormatting sqref="M39">
    <cfRule type="containsText" dxfId="2275" priority="146" operator="containsText" text="❌">
      <formula>NOT(ISERROR(SEARCH("❌",M39)))</formula>
    </cfRule>
  </conditionalFormatting>
  <conditionalFormatting sqref="M46">
    <cfRule type="containsText" dxfId="2274" priority="117" operator="containsText" text="❌">
      <formula>NOT(ISERROR(SEARCH("❌",M46)))</formula>
    </cfRule>
  </conditionalFormatting>
  <conditionalFormatting sqref="M53">
    <cfRule type="containsText" dxfId="2273" priority="88" operator="containsText" text="❌">
      <formula>NOT(ISERROR(SEARCH("❌",M53)))</formula>
    </cfRule>
  </conditionalFormatting>
  <conditionalFormatting sqref="M60">
    <cfRule type="containsText" dxfId="2272" priority="59" operator="containsText" text="❌">
      <formula>NOT(ISERROR(SEARCH("❌",M60)))</formula>
    </cfRule>
  </conditionalFormatting>
  <conditionalFormatting sqref="N11">
    <cfRule type="cellIs" dxfId="2271" priority="286" operator="equal">
      <formula>"Catastrófico"</formula>
    </cfRule>
    <cfRule type="cellIs" dxfId="2270" priority="287" operator="equal">
      <formula>"Mayor"</formula>
    </cfRule>
    <cfRule type="cellIs" dxfId="2269" priority="288" operator="equal">
      <formula>"Moderado"</formula>
    </cfRule>
    <cfRule type="cellIs" dxfId="2268" priority="289" operator="equal">
      <formula>"Menor"</formula>
    </cfRule>
    <cfRule type="cellIs" dxfId="2267" priority="290" operator="equal">
      <formula>"Leve"</formula>
    </cfRule>
  </conditionalFormatting>
  <conditionalFormatting sqref="N18">
    <cfRule type="cellIs" dxfId="2266" priority="257" operator="equal">
      <formula>"Catastrófico"</formula>
    </cfRule>
    <cfRule type="cellIs" dxfId="2265" priority="258" operator="equal">
      <formula>"Mayor"</formula>
    </cfRule>
    <cfRule type="cellIs" dxfId="2264" priority="259" operator="equal">
      <formula>"Moderado"</formula>
    </cfRule>
    <cfRule type="cellIs" dxfId="2263" priority="260" operator="equal">
      <formula>"Menor"</formula>
    </cfRule>
    <cfRule type="cellIs" dxfId="2262" priority="261" operator="equal">
      <formula>"Leve"</formula>
    </cfRule>
  </conditionalFormatting>
  <conditionalFormatting sqref="N25">
    <cfRule type="cellIs" dxfId="2261" priority="228" operator="equal">
      <formula>"Catastrófico"</formula>
    </cfRule>
    <cfRule type="cellIs" dxfId="2260" priority="229" operator="equal">
      <formula>"Mayor"</formula>
    </cfRule>
    <cfRule type="cellIs" dxfId="2259" priority="230" operator="equal">
      <formula>"Moderado"</formula>
    </cfRule>
    <cfRule type="cellIs" dxfId="2258" priority="231" operator="equal">
      <formula>"Menor"</formula>
    </cfRule>
    <cfRule type="cellIs" dxfId="2257" priority="232" operator="equal">
      <formula>"Leve"</formula>
    </cfRule>
  </conditionalFormatting>
  <conditionalFormatting sqref="N32">
    <cfRule type="cellIs" dxfId="2256" priority="199" operator="equal">
      <formula>"Catastrófico"</formula>
    </cfRule>
    <cfRule type="cellIs" dxfId="2255" priority="200" operator="equal">
      <formula>"Mayor"</formula>
    </cfRule>
    <cfRule type="cellIs" dxfId="2254" priority="201" operator="equal">
      <formula>"Moderado"</formula>
    </cfRule>
    <cfRule type="cellIs" dxfId="2253" priority="202" operator="equal">
      <formula>"Menor"</formula>
    </cfRule>
    <cfRule type="cellIs" dxfId="2252" priority="203" operator="equal">
      <formula>"Leve"</formula>
    </cfRule>
  </conditionalFormatting>
  <conditionalFormatting sqref="N39">
    <cfRule type="cellIs" dxfId="2251" priority="170" operator="equal">
      <formula>"Catastrófico"</formula>
    </cfRule>
    <cfRule type="cellIs" dxfId="2250" priority="171" operator="equal">
      <formula>"Mayor"</formula>
    </cfRule>
    <cfRule type="cellIs" dxfId="2249" priority="172" operator="equal">
      <formula>"Moderado"</formula>
    </cfRule>
    <cfRule type="cellIs" dxfId="2248" priority="173" operator="equal">
      <formula>"Menor"</formula>
    </cfRule>
    <cfRule type="cellIs" dxfId="2247" priority="174" operator="equal">
      <formula>"Leve"</formula>
    </cfRule>
  </conditionalFormatting>
  <conditionalFormatting sqref="N46">
    <cfRule type="cellIs" dxfId="2246" priority="141" operator="equal">
      <formula>"Catastrófico"</formula>
    </cfRule>
    <cfRule type="cellIs" dxfId="2245" priority="142" operator="equal">
      <formula>"Mayor"</formula>
    </cfRule>
    <cfRule type="cellIs" dxfId="2244" priority="143" operator="equal">
      <formula>"Moderado"</formula>
    </cfRule>
    <cfRule type="cellIs" dxfId="2243" priority="144" operator="equal">
      <formula>"Menor"</formula>
    </cfRule>
    <cfRule type="cellIs" dxfId="2242" priority="145" operator="equal">
      <formula>"Leve"</formula>
    </cfRule>
  </conditionalFormatting>
  <conditionalFormatting sqref="N53">
    <cfRule type="cellIs" dxfId="2241" priority="112" operator="equal">
      <formula>"Catastrófico"</formula>
    </cfRule>
    <cfRule type="cellIs" dxfId="2240" priority="113" operator="equal">
      <formula>"Mayor"</formula>
    </cfRule>
    <cfRule type="cellIs" dxfId="2239" priority="114" operator="equal">
      <formula>"Moderado"</formula>
    </cfRule>
    <cfRule type="cellIs" dxfId="2238" priority="115" operator="equal">
      <formula>"Menor"</formula>
    </cfRule>
    <cfRule type="cellIs" dxfId="2237" priority="116" operator="equal">
      <formula>"Leve"</formula>
    </cfRule>
  </conditionalFormatting>
  <conditionalFormatting sqref="N60">
    <cfRule type="cellIs" dxfId="2236" priority="83" operator="equal">
      <formula>"Catastrófico"</formula>
    </cfRule>
    <cfRule type="cellIs" dxfId="2235" priority="84" operator="equal">
      <formula>"Mayor"</formula>
    </cfRule>
    <cfRule type="cellIs" dxfId="2234" priority="85" operator="equal">
      <formula>"Moderado"</formula>
    </cfRule>
    <cfRule type="cellIs" dxfId="2233" priority="86" operator="equal">
      <formula>"Menor"</formula>
    </cfRule>
    <cfRule type="cellIs" dxfId="2232" priority="87" operator="equal">
      <formula>"Leve"</formula>
    </cfRule>
  </conditionalFormatting>
  <conditionalFormatting sqref="P11">
    <cfRule type="cellIs" dxfId="2231" priority="277" operator="equal">
      <formula>"Extremo"</formula>
    </cfRule>
    <cfRule type="cellIs" dxfId="2230" priority="278" operator="equal">
      <formula>"Alto"</formula>
    </cfRule>
    <cfRule type="cellIs" dxfId="2229" priority="279" operator="equal">
      <formula>"Moderado"</formula>
    </cfRule>
    <cfRule type="cellIs" dxfId="2228" priority="280" operator="equal">
      <formula>"Bajo"</formula>
    </cfRule>
  </conditionalFormatting>
  <conditionalFormatting sqref="P18">
    <cfRule type="cellIs" dxfId="2227" priority="248" operator="equal">
      <formula>"Extremo"</formula>
    </cfRule>
    <cfRule type="cellIs" dxfId="2226" priority="249" operator="equal">
      <formula>"Alto"</formula>
    </cfRule>
    <cfRule type="cellIs" dxfId="2225" priority="250" operator="equal">
      <formula>"Moderado"</formula>
    </cfRule>
    <cfRule type="cellIs" dxfId="2224" priority="251" operator="equal">
      <formula>"Bajo"</formula>
    </cfRule>
  </conditionalFormatting>
  <conditionalFormatting sqref="P25">
    <cfRule type="cellIs" dxfId="2223" priority="219" operator="equal">
      <formula>"Extremo"</formula>
    </cfRule>
    <cfRule type="cellIs" dxfId="2222" priority="220" operator="equal">
      <formula>"Alto"</formula>
    </cfRule>
    <cfRule type="cellIs" dxfId="2221" priority="221" operator="equal">
      <formula>"Moderado"</formula>
    </cfRule>
    <cfRule type="cellIs" dxfId="2220" priority="222" operator="equal">
      <formula>"Bajo"</formula>
    </cfRule>
  </conditionalFormatting>
  <conditionalFormatting sqref="P32">
    <cfRule type="cellIs" dxfId="2219" priority="190" operator="equal">
      <formula>"Extremo"</formula>
    </cfRule>
    <cfRule type="cellIs" dxfId="2218" priority="191" operator="equal">
      <formula>"Alto"</formula>
    </cfRule>
    <cfRule type="cellIs" dxfId="2217" priority="192" operator="equal">
      <formula>"Moderado"</formula>
    </cfRule>
    <cfRule type="cellIs" dxfId="2216" priority="193" operator="equal">
      <formula>"Bajo"</formula>
    </cfRule>
  </conditionalFormatting>
  <conditionalFormatting sqref="P39">
    <cfRule type="cellIs" dxfId="2215" priority="161" operator="equal">
      <formula>"Extremo"</formula>
    </cfRule>
    <cfRule type="cellIs" dxfId="2214" priority="162" operator="equal">
      <formula>"Alto"</formula>
    </cfRule>
    <cfRule type="cellIs" dxfId="2213" priority="163" operator="equal">
      <formula>"Moderado"</formula>
    </cfRule>
    <cfRule type="cellIs" dxfId="2212" priority="164" operator="equal">
      <formula>"Bajo"</formula>
    </cfRule>
  </conditionalFormatting>
  <conditionalFormatting sqref="P46">
    <cfRule type="cellIs" dxfId="2211" priority="132" operator="equal">
      <formula>"Extremo"</formula>
    </cfRule>
    <cfRule type="cellIs" dxfId="2210" priority="133" operator="equal">
      <formula>"Alto"</formula>
    </cfRule>
    <cfRule type="cellIs" dxfId="2209" priority="134" operator="equal">
      <formula>"Moderado"</formula>
    </cfRule>
    <cfRule type="cellIs" dxfId="2208" priority="135" operator="equal">
      <formula>"Bajo"</formula>
    </cfRule>
  </conditionalFormatting>
  <conditionalFormatting sqref="P53">
    <cfRule type="cellIs" dxfId="2207" priority="103" operator="equal">
      <formula>"Extremo"</formula>
    </cfRule>
    <cfRule type="cellIs" dxfId="2206" priority="104" operator="equal">
      <formula>"Alto"</formula>
    </cfRule>
    <cfRule type="cellIs" dxfId="2205" priority="105" operator="equal">
      <formula>"Moderado"</formula>
    </cfRule>
    <cfRule type="cellIs" dxfId="2204" priority="106" operator="equal">
      <formula>"Bajo"</formula>
    </cfRule>
  </conditionalFormatting>
  <conditionalFormatting sqref="P60">
    <cfRule type="cellIs" dxfId="2203" priority="74" operator="equal">
      <formula>"Extremo"</formula>
    </cfRule>
    <cfRule type="cellIs" dxfId="2202" priority="75" operator="equal">
      <formula>"Alto"</formula>
    </cfRule>
    <cfRule type="cellIs" dxfId="2201" priority="76" operator="equal">
      <formula>"Moderado"</formula>
    </cfRule>
    <cfRule type="cellIs" dxfId="2200" priority="77" operator="equal">
      <formula>"Bajo"</formula>
    </cfRule>
  </conditionalFormatting>
  <conditionalFormatting sqref="AD11">
    <cfRule type="cellIs" dxfId="2199" priority="272" operator="equal">
      <formula>"Muy Alta"</formula>
    </cfRule>
    <cfRule type="cellIs" dxfId="2198" priority="273" operator="equal">
      <formula>"Alta"</formula>
    </cfRule>
    <cfRule type="cellIs" dxfId="2197" priority="274" operator="equal">
      <formula>"Media"</formula>
    </cfRule>
    <cfRule type="cellIs" dxfId="2196" priority="275" operator="equal">
      <formula>"Baja"</formula>
    </cfRule>
    <cfRule type="cellIs" dxfId="2195" priority="276" operator="equal">
      <formula>"Muy Baja"</formula>
    </cfRule>
  </conditionalFormatting>
  <conditionalFormatting sqref="AD18">
    <cfRule type="cellIs" dxfId="2194" priority="243" operator="equal">
      <formula>"Muy Alta"</formula>
    </cfRule>
    <cfRule type="cellIs" dxfId="2193" priority="244" operator="equal">
      <formula>"Alta"</formula>
    </cfRule>
    <cfRule type="cellIs" dxfId="2192" priority="245" operator="equal">
      <formula>"Media"</formula>
    </cfRule>
    <cfRule type="cellIs" dxfId="2191" priority="246" operator="equal">
      <formula>"Baja"</formula>
    </cfRule>
    <cfRule type="cellIs" dxfId="2190" priority="247" operator="equal">
      <formula>"Muy Baja"</formula>
    </cfRule>
  </conditionalFormatting>
  <conditionalFormatting sqref="AD25">
    <cfRule type="cellIs" dxfId="2189" priority="214" operator="equal">
      <formula>"Muy Alta"</formula>
    </cfRule>
    <cfRule type="cellIs" dxfId="2188" priority="215" operator="equal">
      <formula>"Alta"</formula>
    </cfRule>
    <cfRule type="cellIs" dxfId="2187" priority="216" operator="equal">
      <formula>"Media"</formula>
    </cfRule>
    <cfRule type="cellIs" dxfId="2186" priority="217" operator="equal">
      <formula>"Baja"</formula>
    </cfRule>
    <cfRule type="cellIs" dxfId="2185" priority="218" operator="equal">
      <formula>"Muy Baja"</formula>
    </cfRule>
  </conditionalFormatting>
  <conditionalFormatting sqref="AD32">
    <cfRule type="cellIs" dxfId="2184" priority="185" operator="equal">
      <formula>"Muy Alta"</formula>
    </cfRule>
    <cfRule type="cellIs" dxfId="2183" priority="186" operator="equal">
      <formula>"Alta"</formula>
    </cfRule>
    <cfRule type="cellIs" dxfId="2182" priority="187" operator="equal">
      <formula>"Media"</formula>
    </cfRule>
    <cfRule type="cellIs" dxfId="2181" priority="188" operator="equal">
      <formula>"Baja"</formula>
    </cfRule>
    <cfRule type="cellIs" dxfId="2180" priority="189" operator="equal">
      <formula>"Muy Baja"</formula>
    </cfRule>
  </conditionalFormatting>
  <conditionalFormatting sqref="AD39">
    <cfRule type="cellIs" dxfId="2179" priority="156" operator="equal">
      <formula>"Muy Alta"</formula>
    </cfRule>
    <cfRule type="cellIs" dxfId="2178" priority="157" operator="equal">
      <formula>"Alta"</formula>
    </cfRule>
    <cfRule type="cellIs" dxfId="2177" priority="158" operator="equal">
      <formula>"Media"</formula>
    </cfRule>
    <cfRule type="cellIs" dxfId="2176" priority="159" operator="equal">
      <formula>"Baja"</formula>
    </cfRule>
    <cfRule type="cellIs" dxfId="2175" priority="160" operator="equal">
      <formula>"Muy Baja"</formula>
    </cfRule>
  </conditionalFormatting>
  <conditionalFormatting sqref="AD46">
    <cfRule type="cellIs" dxfId="2174" priority="127" operator="equal">
      <formula>"Muy Alta"</formula>
    </cfRule>
    <cfRule type="cellIs" dxfId="2173" priority="128" operator="equal">
      <formula>"Alta"</formula>
    </cfRule>
    <cfRule type="cellIs" dxfId="2172" priority="129" operator="equal">
      <formula>"Media"</formula>
    </cfRule>
    <cfRule type="cellIs" dxfId="2171" priority="130" operator="equal">
      <formula>"Baja"</formula>
    </cfRule>
    <cfRule type="cellIs" dxfId="2170" priority="131" operator="equal">
      <formula>"Muy Baja"</formula>
    </cfRule>
  </conditionalFormatting>
  <conditionalFormatting sqref="AD53">
    <cfRule type="cellIs" dxfId="2169" priority="98" operator="equal">
      <formula>"Muy Alta"</formula>
    </cfRule>
    <cfRule type="cellIs" dxfId="2168" priority="99" operator="equal">
      <formula>"Alta"</formula>
    </cfRule>
    <cfRule type="cellIs" dxfId="2167" priority="100" operator="equal">
      <formula>"Media"</formula>
    </cfRule>
    <cfRule type="cellIs" dxfId="2166" priority="101" operator="equal">
      <formula>"Baja"</formula>
    </cfRule>
    <cfRule type="cellIs" dxfId="2165" priority="102" operator="equal">
      <formula>"Muy Baja"</formula>
    </cfRule>
  </conditionalFormatting>
  <conditionalFormatting sqref="AD60">
    <cfRule type="cellIs" dxfId="2164" priority="69" operator="equal">
      <formula>"Muy Alta"</formula>
    </cfRule>
    <cfRule type="cellIs" dxfId="2163" priority="70" operator="equal">
      <formula>"Alta"</formula>
    </cfRule>
    <cfRule type="cellIs" dxfId="2162" priority="71" operator="equal">
      <formula>"Media"</formula>
    </cfRule>
    <cfRule type="cellIs" dxfId="2161" priority="72" operator="equal">
      <formula>"Baja"</formula>
    </cfRule>
    <cfRule type="cellIs" dxfId="2160" priority="73" operator="equal">
      <formula>"Muy Baja"</formula>
    </cfRule>
  </conditionalFormatting>
  <conditionalFormatting sqref="AF11">
    <cfRule type="cellIs" dxfId="2159" priority="267" operator="equal">
      <formula>"Catastrófico"</formula>
    </cfRule>
    <cfRule type="cellIs" dxfId="2158" priority="268" operator="equal">
      <formula>"Mayor"</formula>
    </cfRule>
    <cfRule type="cellIs" dxfId="2157" priority="269" operator="equal">
      <formula>"Moderado"</formula>
    </cfRule>
    <cfRule type="cellIs" dxfId="2156" priority="270" operator="equal">
      <formula>"Menor"</formula>
    </cfRule>
    <cfRule type="cellIs" dxfId="2155" priority="271" operator="equal">
      <formula>"Leve"</formula>
    </cfRule>
  </conditionalFormatting>
  <conditionalFormatting sqref="AF18">
    <cfRule type="cellIs" dxfId="2154" priority="238" operator="equal">
      <formula>"Catastrófico"</formula>
    </cfRule>
    <cfRule type="cellIs" dxfId="2153" priority="239" operator="equal">
      <formula>"Mayor"</formula>
    </cfRule>
    <cfRule type="cellIs" dxfId="2152" priority="240" operator="equal">
      <formula>"Moderado"</formula>
    </cfRule>
    <cfRule type="cellIs" dxfId="2151" priority="241" operator="equal">
      <formula>"Menor"</formula>
    </cfRule>
    <cfRule type="cellIs" dxfId="2150" priority="242" operator="equal">
      <formula>"Leve"</formula>
    </cfRule>
  </conditionalFormatting>
  <conditionalFormatting sqref="AF25">
    <cfRule type="cellIs" dxfId="2149" priority="209" operator="equal">
      <formula>"Catastrófico"</formula>
    </cfRule>
    <cfRule type="cellIs" dxfId="2148" priority="210" operator="equal">
      <formula>"Mayor"</formula>
    </cfRule>
    <cfRule type="cellIs" dxfId="2147" priority="211" operator="equal">
      <formula>"Moderado"</formula>
    </cfRule>
    <cfRule type="cellIs" dxfId="2146" priority="212" operator="equal">
      <formula>"Menor"</formula>
    </cfRule>
    <cfRule type="cellIs" dxfId="2145" priority="213" operator="equal">
      <formula>"Leve"</formula>
    </cfRule>
  </conditionalFormatting>
  <conditionalFormatting sqref="AF32">
    <cfRule type="cellIs" dxfId="2144" priority="180" operator="equal">
      <formula>"Catastrófico"</formula>
    </cfRule>
    <cfRule type="cellIs" dxfId="2143" priority="181" operator="equal">
      <formula>"Mayor"</formula>
    </cfRule>
    <cfRule type="cellIs" dxfId="2142" priority="182" operator="equal">
      <formula>"Moderado"</formula>
    </cfRule>
    <cfRule type="cellIs" dxfId="2141" priority="183" operator="equal">
      <formula>"Menor"</formula>
    </cfRule>
    <cfRule type="cellIs" dxfId="2140" priority="184" operator="equal">
      <formula>"Leve"</formula>
    </cfRule>
  </conditionalFormatting>
  <conditionalFormatting sqref="AF39">
    <cfRule type="cellIs" dxfId="2139" priority="151" operator="equal">
      <formula>"Catastrófico"</formula>
    </cfRule>
    <cfRule type="cellIs" dxfId="2138" priority="152" operator="equal">
      <formula>"Mayor"</formula>
    </cfRule>
    <cfRule type="cellIs" dxfId="2137" priority="153" operator="equal">
      <formula>"Moderado"</formula>
    </cfRule>
    <cfRule type="cellIs" dxfId="2136" priority="154" operator="equal">
      <formula>"Menor"</formula>
    </cfRule>
    <cfRule type="cellIs" dxfId="2135" priority="155" operator="equal">
      <formula>"Leve"</formula>
    </cfRule>
  </conditionalFormatting>
  <conditionalFormatting sqref="AF46">
    <cfRule type="cellIs" dxfId="2134" priority="122" operator="equal">
      <formula>"Catastrófico"</formula>
    </cfRule>
    <cfRule type="cellIs" dxfId="2133" priority="123" operator="equal">
      <formula>"Mayor"</formula>
    </cfRule>
    <cfRule type="cellIs" dxfId="2132" priority="124" operator="equal">
      <formula>"Moderado"</formula>
    </cfRule>
    <cfRule type="cellIs" dxfId="2131" priority="125" operator="equal">
      <formula>"Menor"</formula>
    </cfRule>
    <cfRule type="cellIs" dxfId="2130" priority="126" operator="equal">
      <formula>"Leve"</formula>
    </cfRule>
  </conditionalFormatting>
  <conditionalFormatting sqref="AF53">
    <cfRule type="cellIs" dxfId="2129" priority="93" operator="equal">
      <formula>"Catastrófico"</formula>
    </cfRule>
    <cfRule type="cellIs" dxfId="2128" priority="94" operator="equal">
      <formula>"Mayor"</formula>
    </cfRule>
    <cfRule type="cellIs" dxfId="2127" priority="95" operator="equal">
      <formula>"Moderado"</formula>
    </cfRule>
    <cfRule type="cellIs" dxfId="2126" priority="96" operator="equal">
      <formula>"Menor"</formula>
    </cfRule>
    <cfRule type="cellIs" dxfId="2125" priority="97" operator="equal">
      <formula>"Leve"</formula>
    </cfRule>
  </conditionalFormatting>
  <conditionalFormatting sqref="AF60">
    <cfRule type="cellIs" dxfId="2124" priority="64" operator="equal">
      <formula>"Catastrófico"</formula>
    </cfRule>
    <cfRule type="cellIs" dxfId="2123" priority="65" operator="equal">
      <formula>"Mayor"</formula>
    </cfRule>
    <cfRule type="cellIs" dxfId="2122" priority="66" operator="equal">
      <formula>"Moderado"</formula>
    </cfRule>
    <cfRule type="cellIs" dxfId="2121" priority="67" operator="equal">
      <formula>"Menor"</formula>
    </cfRule>
    <cfRule type="cellIs" dxfId="2120" priority="68" operator="equal">
      <formula>"Leve"</formula>
    </cfRule>
  </conditionalFormatting>
  <conditionalFormatting sqref="AH11">
    <cfRule type="cellIs" dxfId="2119" priority="263" operator="equal">
      <formula>"Extremo"</formula>
    </cfRule>
    <cfRule type="cellIs" dxfId="2118" priority="264" operator="equal">
      <formula>"Alto"</formula>
    </cfRule>
    <cfRule type="cellIs" dxfId="2117" priority="265" operator="equal">
      <formula>"Moderado"</formula>
    </cfRule>
    <cfRule type="cellIs" dxfId="2116" priority="266" operator="equal">
      <formula>"Bajo"</formula>
    </cfRule>
  </conditionalFormatting>
  <conditionalFormatting sqref="AH18">
    <cfRule type="cellIs" dxfId="2115" priority="234" operator="equal">
      <formula>"Extremo"</formula>
    </cfRule>
    <cfRule type="cellIs" dxfId="2114" priority="235" operator="equal">
      <formula>"Alto"</formula>
    </cfRule>
    <cfRule type="cellIs" dxfId="2113" priority="236" operator="equal">
      <formula>"Moderado"</formula>
    </cfRule>
    <cfRule type="cellIs" dxfId="2112" priority="237" operator="equal">
      <formula>"Bajo"</formula>
    </cfRule>
  </conditionalFormatting>
  <conditionalFormatting sqref="AH25">
    <cfRule type="cellIs" dxfId="2111" priority="205" operator="equal">
      <formula>"Extremo"</formula>
    </cfRule>
    <cfRule type="cellIs" dxfId="2110" priority="206" operator="equal">
      <formula>"Alto"</formula>
    </cfRule>
    <cfRule type="cellIs" dxfId="2109" priority="207" operator="equal">
      <formula>"Moderado"</formula>
    </cfRule>
    <cfRule type="cellIs" dxfId="2108" priority="208" operator="equal">
      <formula>"Bajo"</formula>
    </cfRule>
  </conditionalFormatting>
  <conditionalFormatting sqref="AH32">
    <cfRule type="cellIs" dxfId="2107" priority="176" operator="equal">
      <formula>"Extremo"</formula>
    </cfRule>
    <cfRule type="cellIs" dxfId="2106" priority="177" operator="equal">
      <formula>"Alto"</formula>
    </cfRule>
    <cfRule type="cellIs" dxfId="2105" priority="178" operator="equal">
      <formula>"Moderado"</formula>
    </cfRule>
    <cfRule type="cellIs" dxfId="2104" priority="179" operator="equal">
      <formula>"Bajo"</formula>
    </cfRule>
  </conditionalFormatting>
  <conditionalFormatting sqref="AH39">
    <cfRule type="cellIs" dxfId="2103" priority="147" operator="equal">
      <formula>"Extremo"</formula>
    </cfRule>
    <cfRule type="cellIs" dxfId="2102" priority="148" operator="equal">
      <formula>"Alto"</formula>
    </cfRule>
    <cfRule type="cellIs" dxfId="2101" priority="149" operator="equal">
      <formula>"Moderado"</formula>
    </cfRule>
    <cfRule type="cellIs" dxfId="2100" priority="150" operator="equal">
      <formula>"Bajo"</formula>
    </cfRule>
  </conditionalFormatting>
  <conditionalFormatting sqref="AH46">
    <cfRule type="cellIs" dxfId="2099" priority="118" operator="equal">
      <formula>"Extremo"</formula>
    </cfRule>
    <cfRule type="cellIs" dxfId="2098" priority="119" operator="equal">
      <formula>"Alto"</formula>
    </cfRule>
    <cfRule type="cellIs" dxfId="2097" priority="120" operator="equal">
      <formula>"Moderado"</formula>
    </cfRule>
    <cfRule type="cellIs" dxfId="2096" priority="121" operator="equal">
      <formula>"Bajo"</formula>
    </cfRule>
  </conditionalFormatting>
  <conditionalFormatting sqref="AH53">
    <cfRule type="cellIs" dxfId="2095" priority="89" operator="equal">
      <formula>"Extremo"</formula>
    </cfRule>
    <cfRule type="cellIs" dxfId="2094" priority="90" operator="equal">
      <formula>"Alto"</formula>
    </cfRule>
    <cfRule type="cellIs" dxfId="2093" priority="91" operator="equal">
      <formula>"Moderado"</formula>
    </cfRule>
    <cfRule type="cellIs" dxfId="2092" priority="92" operator="equal">
      <formula>"Bajo"</formula>
    </cfRule>
  </conditionalFormatting>
  <conditionalFormatting sqref="AH60">
    <cfRule type="cellIs" dxfId="2091" priority="60" operator="equal">
      <formula>"Extremo"</formula>
    </cfRule>
    <cfRule type="cellIs" dxfId="2090" priority="61" operator="equal">
      <formula>"Alto"</formula>
    </cfRule>
    <cfRule type="cellIs" dxfId="2089" priority="62" operator="equal">
      <formula>"Moderado"</formula>
    </cfRule>
    <cfRule type="cellIs" dxfId="2088" priority="63" operator="equal">
      <formula>"Bajo"</formula>
    </cfRule>
  </conditionalFormatting>
  <conditionalFormatting sqref="J67">
    <cfRule type="cellIs" dxfId="2087" priority="49" operator="equal">
      <formula>"Muy Alta"</formula>
    </cfRule>
    <cfRule type="cellIs" dxfId="2086" priority="50" operator="equal">
      <formula>"Alta"</formula>
    </cfRule>
    <cfRule type="cellIs" dxfId="2085" priority="51" operator="equal">
      <formula>"Media"</formula>
    </cfRule>
    <cfRule type="cellIs" dxfId="2084" priority="52" operator="equal">
      <formula>"Baja"</formula>
    </cfRule>
    <cfRule type="cellIs" dxfId="2083" priority="53" operator="equal">
      <formula>"Muy Baja"</formula>
    </cfRule>
  </conditionalFormatting>
  <conditionalFormatting sqref="M67">
    <cfRule type="containsText" dxfId="2082" priority="30" operator="containsText" text="❌">
      <formula>NOT(ISERROR(SEARCH("❌",M67)))</formula>
    </cfRule>
  </conditionalFormatting>
  <conditionalFormatting sqref="N67">
    <cfRule type="cellIs" dxfId="2081" priority="54" operator="equal">
      <formula>"Catastrófico"</formula>
    </cfRule>
    <cfRule type="cellIs" dxfId="2080" priority="55" operator="equal">
      <formula>"Mayor"</formula>
    </cfRule>
    <cfRule type="cellIs" dxfId="2079" priority="56" operator="equal">
      <formula>"Moderado"</formula>
    </cfRule>
    <cfRule type="cellIs" dxfId="2078" priority="57" operator="equal">
      <formula>"Menor"</formula>
    </cfRule>
    <cfRule type="cellIs" dxfId="2077" priority="58" operator="equal">
      <formula>"Leve"</formula>
    </cfRule>
  </conditionalFormatting>
  <conditionalFormatting sqref="P67">
    <cfRule type="cellIs" dxfId="2076" priority="45" operator="equal">
      <formula>"Extremo"</formula>
    </cfRule>
    <cfRule type="cellIs" dxfId="2075" priority="46" operator="equal">
      <formula>"Alto"</formula>
    </cfRule>
    <cfRule type="cellIs" dxfId="2074" priority="47" operator="equal">
      <formula>"Moderado"</formula>
    </cfRule>
    <cfRule type="cellIs" dxfId="2073" priority="48" operator="equal">
      <formula>"Bajo"</formula>
    </cfRule>
  </conditionalFormatting>
  <conditionalFormatting sqref="AD67">
    <cfRule type="cellIs" dxfId="2072" priority="40" operator="equal">
      <formula>"Muy Alta"</formula>
    </cfRule>
    <cfRule type="cellIs" dxfId="2071" priority="41" operator="equal">
      <formula>"Alta"</formula>
    </cfRule>
    <cfRule type="cellIs" dxfId="2070" priority="42" operator="equal">
      <formula>"Media"</formula>
    </cfRule>
    <cfRule type="cellIs" dxfId="2069" priority="43" operator="equal">
      <formula>"Baja"</formula>
    </cfRule>
    <cfRule type="cellIs" dxfId="2068" priority="44" operator="equal">
      <formula>"Muy Baja"</formula>
    </cfRule>
  </conditionalFormatting>
  <conditionalFormatting sqref="AF67">
    <cfRule type="cellIs" dxfId="2067" priority="35" operator="equal">
      <formula>"Catastrófico"</formula>
    </cfRule>
    <cfRule type="cellIs" dxfId="2066" priority="36" operator="equal">
      <formula>"Mayor"</formula>
    </cfRule>
    <cfRule type="cellIs" dxfId="2065" priority="37" operator="equal">
      <formula>"Moderado"</formula>
    </cfRule>
    <cfRule type="cellIs" dxfId="2064" priority="38" operator="equal">
      <formula>"Menor"</formula>
    </cfRule>
    <cfRule type="cellIs" dxfId="2063" priority="39" operator="equal">
      <formula>"Leve"</formula>
    </cfRule>
  </conditionalFormatting>
  <conditionalFormatting sqref="AH67">
    <cfRule type="cellIs" dxfId="2062" priority="31" operator="equal">
      <formula>"Extremo"</formula>
    </cfRule>
    <cfRule type="cellIs" dxfId="2061" priority="32" operator="equal">
      <formula>"Alto"</formula>
    </cfRule>
    <cfRule type="cellIs" dxfId="2060" priority="33" operator="equal">
      <formula>"Moderado"</formula>
    </cfRule>
    <cfRule type="cellIs" dxfId="2059" priority="34" operator="equal">
      <formula>"Bajo"</formula>
    </cfRule>
  </conditionalFormatting>
  <conditionalFormatting sqref="J74">
    <cfRule type="cellIs" dxfId="2058" priority="20" operator="equal">
      <formula>"Muy Alta"</formula>
    </cfRule>
    <cfRule type="cellIs" dxfId="2057" priority="21" operator="equal">
      <formula>"Alta"</formula>
    </cfRule>
    <cfRule type="cellIs" dxfId="2056" priority="22" operator="equal">
      <formula>"Media"</formula>
    </cfRule>
    <cfRule type="cellIs" dxfId="2055" priority="23" operator="equal">
      <formula>"Baja"</formula>
    </cfRule>
    <cfRule type="cellIs" dxfId="2054" priority="24" operator="equal">
      <formula>"Muy Baja"</formula>
    </cfRule>
  </conditionalFormatting>
  <conditionalFormatting sqref="M74">
    <cfRule type="containsText" dxfId="2053" priority="1" operator="containsText" text="❌">
      <formula>NOT(ISERROR(SEARCH("❌",M74)))</formula>
    </cfRule>
  </conditionalFormatting>
  <conditionalFormatting sqref="N74">
    <cfRule type="cellIs" dxfId="2052" priority="25" operator="equal">
      <formula>"Catastrófico"</formula>
    </cfRule>
    <cfRule type="cellIs" dxfId="2051" priority="26" operator="equal">
      <formula>"Mayor"</formula>
    </cfRule>
    <cfRule type="cellIs" dxfId="2050" priority="27" operator="equal">
      <formula>"Moderado"</formula>
    </cfRule>
    <cfRule type="cellIs" dxfId="2049" priority="28" operator="equal">
      <formula>"Menor"</formula>
    </cfRule>
    <cfRule type="cellIs" dxfId="2048" priority="29" operator="equal">
      <formula>"Leve"</formula>
    </cfRule>
  </conditionalFormatting>
  <conditionalFormatting sqref="P74">
    <cfRule type="cellIs" dxfId="2047" priority="16" operator="equal">
      <formula>"Extremo"</formula>
    </cfRule>
    <cfRule type="cellIs" dxfId="2046" priority="17" operator="equal">
      <formula>"Alto"</formula>
    </cfRule>
    <cfRule type="cellIs" dxfId="2045" priority="18" operator="equal">
      <formula>"Moderado"</formula>
    </cfRule>
    <cfRule type="cellIs" dxfId="2044" priority="19" operator="equal">
      <formula>"Bajo"</formula>
    </cfRule>
  </conditionalFormatting>
  <conditionalFormatting sqref="AD74">
    <cfRule type="cellIs" dxfId="2043" priority="11" operator="equal">
      <formula>"Muy Alta"</formula>
    </cfRule>
    <cfRule type="cellIs" dxfId="2042" priority="12" operator="equal">
      <formula>"Alta"</formula>
    </cfRule>
    <cfRule type="cellIs" dxfId="2041" priority="13" operator="equal">
      <formula>"Media"</formula>
    </cfRule>
    <cfRule type="cellIs" dxfId="2040" priority="14" operator="equal">
      <formula>"Baja"</formula>
    </cfRule>
    <cfRule type="cellIs" dxfId="2039" priority="15" operator="equal">
      <formula>"Muy Baja"</formula>
    </cfRule>
  </conditionalFormatting>
  <conditionalFormatting sqref="AF74">
    <cfRule type="cellIs" dxfId="2038" priority="6" operator="equal">
      <formula>"Catastrófico"</formula>
    </cfRule>
    <cfRule type="cellIs" dxfId="2037" priority="7" operator="equal">
      <formula>"Mayor"</formula>
    </cfRule>
    <cfRule type="cellIs" dxfId="2036" priority="8" operator="equal">
      <formula>"Moderado"</formula>
    </cfRule>
    <cfRule type="cellIs" dxfId="2035" priority="9" operator="equal">
      <formula>"Menor"</formula>
    </cfRule>
    <cfRule type="cellIs" dxfId="2034" priority="10" operator="equal">
      <formula>"Leve"</formula>
    </cfRule>
  </conditionalFormatting>
  <conditionalFormatting sqref="AH74">
    <cfRule type="cellIs" dxfId="2033" priority="2" operator="equal">
      <formula>"Extremo"</formula>
    </cfRule>
    <cfRule type="cellIs" dxfId="2032" priority="3" operator="equal">
      <formula>"Alto"</formula>
    </cfRule>
    <cfRule type="cellIs" dxfId="2031" priority="4" operator="equal">
      <formula>"Moderado"</formula>
    </cfRule>
    <cfRule type="cellIs" dxfId="203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27F58F3-F618-4BC1-9838-D09E1B770AA8}">
          <x14:formula1>
            <xm:f>'D:\Backup cede 2022\Mis documentos\SGC\2025\Consolidación de riesgos 2025\COADE\Gestión\CORREGIDO\[FO-CEDE5-DIGEC-487 Administración de Riesgos de Gestión V. 13 - COADE 24-01-2025.xlsx]Opciones Tratamiento'!#REF!</xm:f>
          </x14:formula1>
          <xm:sqref>H11:H80</xm:sqref>
        </x14:dataValidation>
        <x14:dataValidation type="list" allowBlank="1" showInputMessage="1" showErrorMessage="1" xr:uid="{17B0321F-C813-4B19-91E3-2C7A90298CDF}">
          <x14:formula1>
            <xm:f>'D:\Backup cede 2022\Mis documentos\SGC\2025\Consolidación de riesgos 2025\COADE\Gestión\CORREGIDO\[FO-CEDE5-DIGEC-487 Administración de Riesgos de Gestión V. 13 - COADE 24-01-2025.xlsx]Opciones Tratamiento'!#REF!</xm:f>
          </x14:formula1>
          <xm:sqref>AO60 AO53 AO46 AO39 AO32 AO25 AO18 AO11 AO67 AO74 AI53 AI11 AI18 AI25 AI32 AI39 AI46 AI60 AI67 AI74 B11 C11:D80</xm:sqref>
        </x14:dataValidation>
        <x14:dataValidation type="list" allowBlank="1" showInputMessage="1" showErrorMessage="1" xr:uid="{0DE9ECEB-CDB8-405A-A966-82DF86305D43}">
          <x14:formula1>
            <xm:f>'D:\Backup cede 2022\Mis documentos\SGC\2025\Consolidación de riesgos 2025\COADE\Gestión\CORREGIDO\[FO-CEDE5-DIGEC-487 Administración de Riesgos de Gestión V. 13 - COADE 24-01-2025.xlsx]Tabla Impacto'!#REF!</xm:f>
          </x14:formula1>
          <xm:sqref>L11:L80</xm:sqref>
        </x14:dataValidation>
        <x14:dataValidation type="list" allowBlank="1" showInputMessage="1" showErrorMessage="1" xr:uid="{2F7AF947-74CB-4C76-A670-D10945D7DFC5}">
          <x14:formula1>
            <xm:f>'D:\Backup cede 2022\Mis documentos\SGC\2025\Consolidación de riesgos 2025\COADE\Gestión\CORREGIDO\[FO-CEDE5-DIGEC-487 Administración de Riesgos de Gestión V. 13 - COADE 24-01-2025.xlsx]Tabla Valoración controles'!#REF!</xm:f>
          </x14:formula1>
          <xm:sqref>W11:X80 Z11:AB80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2452A-CFC1-4ECC-B1BD-C0B6D0DB4C5B}">
  <dimension ref="A1:BM81"/>
  <sheetViews>
    <sheetView showGridLines="0" zoomScale="80" zoomScaleNormal="80" workbookViewId="0">
      <selection activeCell="G11" sqref="G11:G17"/>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75"/>
      <c r="AP1" s="275"/>
      <c r="AQ1" s="275"/>
      <c r="AR1" s="276"/>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77"/>
      <c r="AP2" s="277"/>
      <c r="AQ2" s="277"/>
      <c r="AR2" s="278"/>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77"/>
      <c r="AP3" s="277"/>
      <c r="AQ3" s="277"/>
      <c r="AR3" s="278"/>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79"/>
      <c r="AP4" s="279"/>
      <c r="AQ4" s="279"/>
      <c r="AR4" s="280"/>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256</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257</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204" customHeight="1" thickBot="1" x14ac:dyDescent="0.35">
      <c r="A7" s="213" t="s">
        <v>20</v>
      </c>
      <c r="B7" s="214"/>
      <c r="C7" s="214"/>
      <c r="D7" s="215"/>
      <c r="E7" s="262" t="s">
        <v>258</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95" customHeight="1" x14ac:dyDescent="0.25">
      <c r="A11" s="171" t="s">
        <v>60</v>
      </c>
      <c r="B11" s="172" t="s">
        <v>9</v>
      </c>
      <c r="C11" s="175" t="s">
        <v>259</v>
      </c>
      <c r="D11" s="166" t="s">
        <v>86</v>
      </c>
      <c r="E11" s="166" t="s">
        <v>260</v>
      </c>
      <c r="F11" s="166" t="s">
        <v>552</v>
      </c>
      <c r="G11" s="165" t="str">
        <f>+CONCATENATE(D11," ",E11," ",F11)</f>
        <v>Posibilidad de efectos dañoso sobre bienes públicos por apertura de procesos sancionatorios ambientales ejecutoriados en la vigencia, en temas de captación de agua (superficial y subterranea) y vertimientos. a causa a la omisión de la normatividad y lineamientos ambientales.</v>
      </c>
      <c r="H11" s="166" t="s">
        <v>63</v>
      </c>
      <c r="I11" s="153">
        <v>1927</v>
      </c>
      <c r="J11" s="161" t="str">
        <f>IF(I11&lt;=0,"",IF(I11&lt;=3,"Muy Baja",IF(I11&lt;=34,"Baja",IF(I11&lt;=600,"Media",IF(I11&lt;=6000,"Alta","Muy Alta")))))</f>
        <v>Alta</v>
      </c>
      <c r="K11" s="162">
        <f>IF(J11="","",IF(J11="Muy Baja",0.2,IF(J11="Baja",0.4,IF(J11="Media",0.6,IF(J11="Alta",0.8,IF(J11="Muy Alta",1,))))))</f>
        <v>0.8</v>
      </c>
      <c r="L11" s="160" t="s">
        <v>190</v>
      </c>
      <c r="M11" s="160" t="str">
        <f>IF(NOT(ISERROR(MATCH(L11,'[7]Tabla Impacto'!$B$221:$B$223,0))),'[7]Tabla Impacto'!$F$223,L11)</f>
        <v xml:space="preserve">     Entre 100 y 500 SMLMV </v>
      </c>
      <c r="N11" s="161" t="str">
        <f>IF(OR(M11='[7]Tabla Impacto'!$C$11,M11='[7]Tabla Impacto'!$D$11),"Leve",IF(OR(M11='[7]Tabla Impacto'!$C$12,M11='[7]Tabla Impacto'!$D$12),"Menor",IF(OR(M11='[7]Tabla Impacto'!$C$13,M11='[7]Tabla Impacto'!$D$13),"Moderado",IF(OR(M11='[7]Tabla Impacto'!$C$14,M11='[7]Tabla Impacto'!$D$14),"Mayor",IF(OR(M11='[7]Tabla Impacto'!$C$15,M11='[7]Tabla Impacto'!$D$15),"Catastrófico","")))))</f>
        <v>Mayor</v>
      </c>
      <c r="O11" s="162">
        <f>IF(N11="","",IF(N11="Leve",0.2,IF(N11="Menor",0.4,IF(N11="Moderado",0.6,IF(N11="Mayor",0.8,IF(N11="Catastrófico",1,))))))</f>
        <v>0.8</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7" t="s">
        <v>191</v>
      </c>
      <c r="R11" s="57" t="s">
        <v>261</v>
      </c>
      <c r="S11" s="57" t="s">
        <v>547</v>
      </c>
      <c r="T11" s="57" t="s">
        <v>262</v>
      </c>
      <c r="U11" s="56" t="str">
        <f>+CONCATENATE(R11," ",S11," ",T11)</f>
        <v>El Oficial de gestión ambiental,  oficial asesor ambiental Divisionario, Suboficial gestor ambiental de las Unidades Militares verifica trimestralmente el estado de los trámites y permisos ambientales para captación de agua (superficial y subterránea) y vertimientos de acuerdo con lo establecido en el procedimiento " P-COING-233 Tramites ambientales", con el fin de realizar el seguimiento al cumplimiento de la normatividad vigente y los requerimientos de las autoridades ambientales evitando la apertura de procesos sancionatorios, en caso de encontrar inconsistencia en el diligenciamiento del formato se realizaran los ajustes con las autoridades competentes, dejando como evidencia el formato "Trámites permisos ambientales FO-COING-591".</v>
      </c>
      <c r="V11" s="8" t="str">
        <f>IF(OR(W11="Preventivo",W11="Detectivo"),"Probabilidad",IF(W11="Correctivo","Impacto",""))</f>
        <v>Probabilidad</v>
      </c>
      <c r="W11" s="9" t="s">
        <v>70</v>
      </c>
      <c r="X11" s="9" t="s">
        <v>65</v>
      </c>
      <c r="Y11" s="10" t="str">
        <f>IF(AND(W11="Preventivo",X11="Automático"),"50%",IF(AND(W11="Preventivo",X11="Manual"),"40%",IF(AND(W11="Detectivo",X11="Automático"),"40%",IF(AND(W11="Detectivo",X11="Manual"),"30%",IF(AND(W11="Correctivo",X11="Automático"),"35%",IF(AND(W11="Correctivo",X11="Manual"),"25%",""))))))</f>
        <v>30%</v>
      </c>
      <c r="Z11" s="55" t="s">
        <v>66</v>
      </c>
      <c r="AA11" s="55" t="s">
        <v>67</v>
      </c>
      <c r="AB11" s="55" t="s">
        <v>68</v>
      </c>
      <c r="AC11" s="11">
        <f>IFERROR(IF(V11="Probabilidad",(K11-(+K11*Y11)),IF(V11="Impacto",K11,"")),"")</f>
        <v>0.56000000000000005</v>
      </c>
      <c r="AD11" s="164" t="str">
        <f>IFERROR(LOOKUP(LOOKUP(2,1/(AC11:AC17&lt;&gt;""),AC11:AC17),'[7]Opciones Tratamiento'!$I$2:$I$6,'[7]Opciones Tratamiento'!$J$2:$J$6),"")</f>
        <v>Muy Baja</v>
      </c>
      <c r="AE11" s="12">
        <f>+AC11</f>
        <v>0.56000000000000005</v>
      </c>
      <c r="AF11" s="164" t="str">
        <f>IFERROR(LOOKUP(LOOKUP(2,1/(AG11:AG17&lt;&gt;""),AG11:AG17),'[7]Opciones Tratamiento'!L2:M6),"")</f>
        <v>Mayor</v>
      </c>
      <c r="AG11" s="12">
        <f>IFERROR(IF(V11="Impacto",(O11-(+O11*Y11)),IF(V11="Probabilidad",O11,"")),"")</f>
        <v>0.8</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155" t="s">
        <v>69</v>
      </c>
      <c r="AJ11" s="56"/>
      <c r="AK11" s="54">
        <v>1</v>
      </c>
      <c r="AL11" s="57" t="s">
        <v>263</v>
      </c>
      <c r="AM11" s="57" t="s">
        <v>261</v>
      </c>
      <c r="AN11" s="56"/>
      <c r="AO11" s="153" t="s">
        <v>81</v>
      </c>
      <c r="AP11" s="156" t="s">
        <v>264</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214.5" customHeight="1" x14ac:dyDescent="0.25">
      <c r="A12" s="144"/>
      <c r="B12" s="173"/>
      <c r="C12" s="147"/>
      <c r="D12" s="138"/>
      <c r="E12" s="138"/>
      <c r="F12" s="138"/>
      <c r="G12" s="150"/>
      <c r="H12" s="138"/>
      <c r="I12" s="114"/>
      <c r="J12" s="123"/>
      <c r="K12" s="126"/>
      <c r="L12" s="141"/>
      <c r="M12" s="141"/>
      <c r="N12" s="123"/>
      <c r="O12" s="126"/>
      <c r="P12" s="129"/>
      <c r="Q12" s="48" t="s">
        <v>196</v>
      </c>
      <c r="R12" s="50" t="s">
        <v>261</v>
      </c>
      <c r="S12" s="50" t="s">
        <v>548</v>
      </c>
      <c r="T12" s="50" t="s">
        <v>267</v>
      </c>
      <c r="U12" s="52" t="str">
        <f t="shared" ref="U12:U17" si="0">+CONCATENATE(R12," ",S12," ",T12)</f>
        <v>El Oficial de gestión ambiental,  oficial asesor ambiental Divisionario, Suboficial gestor ambiental de las Unidades Militares verifica trimestralmente las actividades del plan de trabajo para el cumplimiento de las cuatro líneas de acción del proceso (saneamiento ambiental, trámites legales, ecosistemas y educación ambiental) en todos los niveles de escalón táctico de acuerdo con la Directiva Permanente 0230 "Gestión ambiental y Ecosistemas”, con el fin de evitar malas practicas ambientales que conllevan a la apertura de procesos sancionatorios enmarcados en la Ley, en caso de presentar inconsistencias se informara al Comando Superior la falta de cumplimiento de las directrices emitidas por el proceso, dejando como evidencia el plan de trabajo anual e informes de gestión ambiental trimestral de la Unidades (FO-JEMGFCOING-1961).</v>
      </c>
      <c r="V12" s="16" t="str">
        <f t="shared" ref="V12:V75" si="1">IF(OR(W12="Preventivo",W12="Detectivo"),"Probabilidad",IF(W12="Correctivo","Impacto",""))</f>
        <v>Probabilidad</v>
      </c>
      <c r="W12" s="46" t="s">
        <v>70</v>
      </c>
      <c r="X12" s="46" t="s">
        <v>65</v>
      </c>
      <c r="Y12" s="17" t="str">
        <f t="shared" ref="Y12" si="2">IF(AND(W12="Preventivo",X12="Automático"),"50%",IF(AND(W12="Preventivo",X12="Manual"),"40%",IF(AND(W12="Detectivo",X12="Automático"),"40%",IF(AND(W12="Detectivo",X12="Manual"),"30%",IF(AND(W12="Correctivo",X12="Automático"),"35%",IF(AND(W12="Correctivo",X12="Manual"),"25%",""))))))</f>
        <v>30%</v>
      </c>
      <c r="Z12" s="46" t="s">
        <v>66</v>
      </c>
      <c r="AA12" s="46" t="s">
        <v>67</v>
      </c>
      <c r="AB12" s="46" t="s">
        <v>68</v>
      </c>
      <c r="AC12" s="18">
        <f>IFERROR(IF(AND(V11="Probabilidad",V12="Probabilidad"),(AE11-(+AE11*Y12)),IF(V12="Probabilidad",(K11-(+K11*Y12)),IF(V12="Impacto",AE11,""))),"")</f>
        <v>0.39200000000000002</v>
      </c>
      <c r="AD12" s="132"/>
      <c r="AE12" s="19">
        <f t="shared" ref="AE12" si="3">+AC12</f>
        <v>0.39200000000000002</v>
      </c>
      <c r="AF12" s="132"/>
      <c r="AG12" s="19">
        <f>IFERROR(IF(AND(V11="Impacto",V12="Impacto"),(AG11-(+AG11*Y12)),IF(V12="Impacto",(O11-(+O11*Y12)),IF(V12="Probabilidad",AG11,""))),"")</f>
        <v>0.8</v>
      </c>
      <c r="AH12" s="135"/>
      <c r="AI12" s="111"/>
      <c r="AJ12" s="52"/>
      <c r="AK12" s="48"/>
      <c r="AL12" s="50"/>
      <c r="AM12" s="50"/>
      <c r="AN12" s="52"/>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228.75" customHeight="1" x14ac:dyDescent="0.25">
      <c r="A13" s="144"/>
      <c r="B13" s="173"/>
      <c r="C13" s="147"/>
      <c r="D13" s="138"/>
      <c r="E13" s="138"/>
      <c r="F13" s="138"/>
      <c r="G13" s="150"/>
      <c r="H13" s="138"/>
      <c r="I13" s="114"/>
      <c r="J13" s="123"/>
      <c r="K13" s="126"/>
      <c r="L13" s="141"/>
      <c r="M13" s="141"/>
      <c r="N13" s="123"/>
      <c r="O13" s="126"/>
      <c r="P13" s="129"/>
      <c r="Q13" s="48" t="s">
        <v>199</v>
      </c>
      <c r="R13" s="50" t="s">
        <v>261</v>
      </c>
      <c r="S13" s="50" t="s">
        <v>549</v>
      </c>
      <c r="T13" s="50" t="s">
        <v>266</v>
      </c>
      <c r="U13" s="52" t="str">
        <f t="shared" si="0"/>
        <v>El Oficial de gestión ambiental,  oficial asesor ambiental Divisionario, Suboficial gestor ambiental de las Unidades Militares valida anualmente a través de la identificación, priorización y evaluación de  impactos las necesidades ambientales de la Fuerza de acuerdo al procedimiento "P-COING- 232, con el fin de proponer proyectos y medidas de protección ambiental para prevenir, mitigar, corregir y/o compensar los impactos ambientales que se puedas generar en el marco del cumplimiento de la misión Institucional, en caso que no se cumpla con la matriz de impactos se debe informar al Comandante de la Unidad, dejando como evidencia  el formato "Identificación, evaluación y priorización de impactos ambientales FO-COING-595".</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0.23519999999999999</v>
      </c>
      <c r="AD13" s="132"/>
      <c r="AE13" s="19">
        <f>+AC13</f>
        <v>0.23519999999999999</v>
      </c>
      <c r="AF13" s="132"/>
      <c r="AG13" s="19">
        <f>IFERROR(IF(AND(V11="Impacto",V12="Impacto",V13="Impacto"),(AG12-(+AG12*Y13)),IF(V13="Impacto",(O11-(+O11*Y13)),IF(V13="Probabilidad",AG12,""))),"")</f>
        <v>0.8</v>
      </c>
      <c r="AH13" s="135"/>
      <c r="AI13" s="111"/>
      <c r="AJ13" s="52"/>
      <c r="AK13" s="48"/>
      <c r="AL13" s="50"/>
      <c r="AM13" s="48"/>
      <c r="AN13" s="52"/>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210" customHeight="1" x14ac:dyDescent="0.25">
      <c r="A14" s="144"/>
      <c r="B14" s="173"/>
      <c r="C14" s="147"/>
      <c r="D14" s="138"/>
      <c r="E14" s="138"/>
      <c r="F14" s="138"/>
      <c r="G14" s="150"/>
      <c r="H14" s="138"/>
      <c r="I14" s="114"/>
      <c r="J14" s="123"/>
      <c r="K14" s="126"/>
      <c r="L14" s="141"/>
      <c r="M14" s="141"/>
      <c r="N14" s="123"/>
      <c r="O14" s="126"/>
      <c r="P14" s="129"/>
      <c r="Q14" s="48" t="s">
        <v>201</v>
      </c>
      <c r="R14" s="50" t="s">
        <v>261</v>
      </c>
      <c r="S14" s="50" t="s">
        <v>550</v>
      </c>
      <c r="T14" s="50" t="s">
        <v>265</v>
      </c>
      <c r="U14" s="52" t="str">
        <f t="shared" si="0"/>
        <v>El Oficial de gestión ambiental,  oficial asesor ambiental Divisionario, Suboficial gestor ambiental de las Unidades Militares verifica trimestralmente el cumplimiento de los lineamientos ambientales emitido para las cuatro líneas de acción del proceso (saneamiento básico - ecosistemas- educación ambiental y trámites legales ambientales) de acuerdo a  la Directiva Permanente 0230 "Gestión ambiental y Ecosistemas”, mediante las visitas técnicas efectuadas a las Unidades Militares, con el fin de realizar un diagnostico de la situación ambiental y tomar las acciones pertinentes para evitar la apertura de procesos sancionatorios por malas practicas ambientales, en caso de presentarse algún incumplimiento se debe solicitar al Comando Superior el apoyo para las acciones de mejora, dejando como evidencia el formato "Informe de visita técnica ambiental FO-COING-810"</v>
      </c>
      <c r="V14" s="16" t="str">
        <f t="shared" si="1"/>
        <v>Probabilidad</v>
      </c>
      <c r="W14" s="46" t="s">
        <v>64</v>
      </c>
      <c r="X14" s="46" t="s">
        <v>65</v>
      </c>
      <c r="Y14" s="17" t="str">
        <f t="shared" ref="Y14" si="4">IF(AND(W14="Preventivo",X14="Automático"),"50%",IF(AND(W14="Preventivo",X14="Manual"),"40%",IF(AND(W14="Detectivo",X14="Automático"),"40%",IF(AND(W14="Detectivo",X14="Manual"),"30%",IF(AND(W14="Correctivo",X14="Automático"),"35%",IF(AND(W14="Correctivo",X14="Manual"),"25%",""))))))</f>
        <v>40%</v>
      </c>
      <c r="Z14" s="46" t="s">
        <v>66</v>
      </c>
      <c r="AA14" s="46" t="s">
        <v>67</v>
      </c>
      <c r="AB14" s="46" t="s">
        <v>68</v>
      </c>
      <c r="AC14" s="18">
        <f>IFERROR(IF(AND(V11="Probabilidad",V12="Probabilidad",V13="Probabilidad",V14="Probabilidad"),(AE13-(+AE13*Y14)),IF(V14="Probabilidad",(K11-(+K11*Y14)),IF(V14="Impacto",AE13,""))),"")</f>
        <v>0.14112</v>
      </c>
      <c r="AD14" s="132"/>
      <c r="AE14" s="19">
        <f t="shared" ref="AE14:AE21" si="5">+AC14</f>
        <v>0.14112</v>
      </c>
      <c r="AF14" s="132"/>
      <c r="AG14" s="19">
        <f>IFERROR(IF(AND(V11="Impacto",V12="Impacto",V13="Impacto",V14="Impacto"),(AG13-(+AG13*Y14)),IF(V14="Impacto",(O11-(+O11*Y14)),IF(V14="Probabilidad",AG13,""))),"")</f>
        <v>0.8</v>
      </c>
      <c r="AH14" s="135"/>
      <c r="AI14" s="111"/>
      <c r="AJ14" s="52"/>
      <c r="AK14" s="48"/>
      <c r="AL14" s="50"/>
      <c r="AM14" s="48"/>
      <c r="AN14" s="52"/>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97.25" customHeight="1" x14ac:dyDescent="0.25">
      <c r="A15" s="144"/>
      <c r="B15" s="173"/>
      <c r="C15" s="147"/>
      <c r="D15" s="138"/>
      <c r="E15" s="138"/>
      <c r="F15" s="138"/>
      <c r="G15" s="150"/>
      <c r="H15" s="138"/>
      <c r="I15" s="114"/>
      <c r="J15" s="123"/>
      <c r="K15" s="126"/>
      <c r="L15" s="141"/>
      <c r="M15" s="141"/>
      <c r="N15" s="123"/>
      <c r="O15" s="126"/>
      <c r="P15" s="129"/>
      <c r="Q15" s="48" t="s">
        <v>268</v>
      </c>
      <c r="R15" s="50" t="s">
        <v>261</v>
      </c>
      <c r="S15" s="50" t="s">
        <v>269</v>
      </c>
      <c r="T15" s="50" t="s">
        <v>270</v>
      </c>
      <c r="U15" s="52" t="str">
        <f t="shared" si="0"/>
        <v>El Oficial de gestión ambiental,  oficial asesor ambiental Divisionario, Suboficial gestor ambiental de las Unidades Militares verifica trimestralmente el estado y las necesidades de los sistemas de tratamiento de agua potable y residual de las Unidades Militares, de acuerdo de la Directiva 0230 "Gestión ambiental y Ecosistemas”, con el fin de garantizar el estado y funcionamiento de los sistemas de tratamiento, en caso de presentarse novedades en el funcionamiento se debe solicitar los recursos necesarios para su adecuación o mantenimiento, dejando como evidencia los Formato FO-COING- 596 "Informe plantas de tratamiento agua residual" y Formato FO-JEMGF-COING-2018 "Informe plantas de tratamiento agua potable"</v>
      </c>
      <c r="V15" s="16" t="str">
        <f t="shared" si="1"/>
        <v>Probabilidad</v>
      </c>
      <c r="W15" s="46" t="s">
        <v>64</v>
      </c>
      <c r="X15" s="46" t="s">
        <v>65</v>
      </c>
      <c r="Y15" s="17" t="str">
        <f>IF(AND(W15="Preventivo",X15="Automático"),"50%",IF(AND(W15="Preventivo",X15="Manual"),"40%",IF(AND(W15="Detectivo",X15="Automático"),"40%",IF(AND(W15="Detectivo",X15="Manual"),"30%",IF(AND(W15="Correctivo",X15="Automático"),"35%",IF(AND(W15="Correctivo",X15="Manual"),"25%",""))))))</f>
        <v>40%</v>
      </c>
      <c r="Z15" s="46" t="s">
        <v>66</v>
      </c>
      <c r="AA15" s="46" t="s">
        <v>67</v>
      </c>
      <c r="AB15" s="46" t="s">
        <v>68</v>
      </c>
      <c r="AC15" s="18">
        <f>IFERROR(IF(AND(V11="Probabilidad",V12="Probabilidad",V13="Probabilidad",V14="Probabilidad",V15="Probabilidad"),(AE14-(+AE14*Y15)),IF(V15="Probabilidad",(K10-(+K10*Y15)),IF(V15="Impacto",AE14,""))),"")</f>
        <v>8.4671999999999997E-2</v>
      </c>
      <c r="AD15" s="132"/>
      <c r="AE15" s="19">
        <f t="shared" si="5"/>
        <v>8.4671999999999997E-2</v>
      </c>
      <c r="AF15" s="132"/>
      <c r="AG15" s="19">
        <f>IFERROR(IF(AND(V10="Impacto",V11="Impacto",V12="Impacto",V13="Impacto",V15="Impacto"),(AG13-(+AG13*Y15)),IF(V15="Impacto",(O10-(+O10*Y15)),IF(V15="Probabilidad",AG13,""))),"")</f>
        <v>0.8</v>
      </c>
      <c r="AH15" s="135"/>
      <c r="AI15" s="111"/>
      <c r="AJ15" s="52"/>
      <c r="AK15" s="48"/>
      <c r="AL15" s="50"/>
      <c r="AM15" s="48"/>
      <c r="AN15" s="52"/>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52"/>
      <c r="AK16" s="48"/>
      <c r="AL16" s="50"/>
      <c r="AM16" s="48"/>
      <c r="AN16" s="52"/>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x14ac:dyDescent="0.25">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52"/>
      <c r="AK17" s="48"/>
      <c r="AL17" s="50"/>
      <c r="AM17" s="48"/>
      <c r="AN17" s="52"/>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hidden="1" customHeight="1" x14ac:dyDescent="0.25">
      <c r="A18" s="144" t="s">
        <v>72</v>
      </c>
      <c r="B18" s="173"/>
      <c r="C18" s="147"/>
      <c r="D18" s="138"/>
      <c r="E18" s="138"/>
      <c r="F18" s="138"/>
      <c r="G18" s="150" t="str">
        <f t="shared" ref="G18" si="6">+CONCATENATE(D18," ",E18," ",F18)</f>
        <v xml:space="preserve">  </v>
      </c>
      <c r="H18" s="138"/>
      <c r="I18" s="153"/>
      <c r="J18" s="123" t="str">
        <f>IF(I18&lt;=0,"",IF(I18&lt;=3,"Muy Baja",IF(I18&lt;=34,"Baja",IF(I18&lt;=600,"Media",IF(I18&lt;=6000,"Alta","Muy Alta")))))</f>
        <v/>
      </c>
      <c r="K18" s="126" t="str">
        <f>IF(J18="","",IF(J18="Muy Baja",0.2,IF(J18="Baja",0.4,IF(J18="Media",0.6,IF(J18="Alta",0.8,IF(J18="Muy Alta",1,))))))</f>
        <v/>
      </c>
      <c r="L18" s="141"/>
      <c r="M18" s="141">
        <f>IF(NOT(ISERROR(MATCH(L18,'[7]Tabla Impacto'!$B$221:$B$223,0))),'[7]Tabla Impacto'!$F$223,L18)</f>
        <v>0</v>
      </c>
      <c r="N18" s="123" t="str">
        <f>IF(OR(M18='[7]Tabla Impacto'!$C$11,M18='[7]Tabla Impacto'!$D$11),"Leve",IF(OR(M18='[7]Tabla Impacto'!$C$12,M18='[7]Tabla Impacto'!$D$12),"Menor",IF(OR(M18='[7]Tabla Impacto'!$C$13,M18='[7]Tabla Impacto'!$D$13),"Moderado",IF(OR(M18='[7]Tabla Impacto'!$C$14,M18='[7]Tabla Impacto'!$D$14),"Mayor",IF(OR(M18='[7]Tabla Impacto'!$C$15,M18='[7]Tabla Impacto'!$D$15),"Catastrófico","")))))</f>
        <v/>
      </c>
      <c r="O18" s="126" t="str">
        <f>IF(N18="","",IF(N18="Leve",0.2,IF(N18="Menor",0.4,IF(N18="Moderado",0.6,IF(N18="Mayor",0.8,IF(N18="Catastrófico",1,))))))</f>
        <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48"/>
      <c r="R18" s="50"/>
      <c r="S18" s="48"/>
      <c r="T18" s="50"/>
      <c r="U18" s="52" t="str">
        <f>+CONCATENATE(R18," ",S18," ",T18)</f>
        <v xml:space="preserve">  </v>
      </c>
      <c r="V18" s="16" t="str">
        <f t="shared" si="1"/>
        <v/>
      </c>
      <c r="W18" s="46"/>
      <c r="X18" s="46"/>
      <c r="Y18" s="17" t="str">
        <f>IF(AND(W18="Preventivo",X18="Automático"),"50%",IF(AND(W18="Preventivo",X18="Manual"),"40%",IF(AND(W18="Detectivo",X18="Automático"),"40%",IF(AND(W18="Detectivo",X18="Manual"),"30%",IF(AND(W18="Correctivo",X18="Automático"),"35%",IF(AND(W18="Correctivo",X18="Manual"),"25%",""))))))</f>
        <v/>
      </c>
      <c r="Z18" s="46"/>
      <c r="AA18" s="46"/>
      <c r="AB18" s="46"/>
      <c r="AC18" s="18" t="str">
        <f>IFERROR(IF(V18="Probabilidad",(K18-(+K18*Y18)),IF(V18="Impacto",K18,"")),"")</f>
        <v/>
      </c>
      <c r="AD18" s="132" t="str">
        <f>IFERROR(LOOKUP(LOOKUP(2,1/(AC18:AC24&lt;&gt;""),AC18:AC24),'[7]Opciones Tratamiento'!$I$2:$I$6,'[7]Opciones Tratamiento'!$J$2:$J$6),"")</f>
        <v/>
      </c>
      <c r="AE18" s="17" t="str">
        <f t="shared" si="5"/>
        <v/>
      </c>
      <c r="AF18" s="132" t="str">
        <f>IFERROR(LOOKUP(LOOKUP(2,1/(AG18:AG24&lt;&gt;""),AG18:AG24),'[7]Opciones Tratamiento'!L2:M6),"")</f>
        <v/>
      </c>
      <c r="AG18" s="19" t="str">
        <f>IFERROR(IF(V18="Impacto",(O18-(+O18*Y18)),IF(V18="Probabilidad",O18,"")),"")</f>
        <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111"/>
      <c r="AJ18" s="52"/>
      <c r="AK18" s="48"/>
      <c r="AL18" s="50"/>
      <c r="AM18" s="48"/>
      <c r="AN18" s="52"/>
      <c r="AO18" s="114"/>
      <c r="AP18" s="117"/>
      <c r="AQ18" s="117"/>
      <c r="AR18" s="118"/>
      <c r="AS18" s="14"/>
      <c r="AT18" s="14"/>
      <c r="AU18" s="14"/>
      <c r="AV18" s="14"/>
      <c r="AW18" s="14"/>
      <c r="AX18" s="14"/>
      <c r="AY18" s="14"/>
      <c r="AZ18" s="14"/>
      <c r="BA18" s="14"/>
      <c r="BB18" s="14"/>
      <c r="BC18" s="14"/>
      <c r="BD18" s="14"/>
      <c r="BE18" s="14"/>
      <c r="BF18" s="14"/>
      <c r="BG18" s="14"/>
      <c r="BH18" s="14"/>
      <c r="BI18" s="14"/>
      <c r="BJ18" s="14"/>
    </row>
    <row r="19" spans="1:62" s="15" customFormat="1" ht="150" hidden="1" customHeight="1" x14ac:dyDescent="0.25">
      <c r="A19" s="144"/>
      <c r="B19" s="173"/>
      <c r="C19" s="147"/>
      <c r="D19" s="138"/>
      <c r="E19" s="138"/>
      <c r="F19" s="138"/>
      <c r="G19" s="150"/>
      <c r="H19" s="138"/>
      <c r="I19" s="114"/>
      <c r="J19" s="123"/>
      <c r="K19" s="126"/>
      <c r="L19" s="141"/>
      <c r="M19" s="141"/>
      <c r="N19" s="123"/>
      <c r="O19" s="126"/>
      <c r="P19" s="129"/>
      <c r="Q19" s="48"/>
      <c r="R19" s="48"/>
      <c r="S19" s="48"/>
      <c r="T19" s="48"/>
      <c r="U19" s="52" t="str">
        <f>+CONCATENATE(R19," ",S19," ",T19)</f>
        <v xml:space="preserve">  </v>
      </c>
      <c r="V19" s="16" t="str">
        <f t="shared" si="1"/>
        <v/>
      </c>
      <c r="W19" s="46"/>
      <c r="X19" s="46"/>
      <c r="Y19" s="17" t="str">
        <f t="shared" ref="Y19" si="7">IF(AND(W19="Preventivo",X19="Automático"),"50%",IF(AND(W19="Preventivo",X19="Manual"),"40%",IF(AND(W19="Detectivo",X19="Automático"),"40%",IF(AND(W19="Detectivo",X19="Manual"),"30%",IF(AND(W19="Correctivo",X19="Automático"),"35%",IF(AND(W19="Correctivo",X19="Manual"),"25%",""))))))</f>
        <v/>
      </c>
      <c r="Z19" s="46"/>
      <c r="AA19" s="46"/>
      <c r="AB19" s="46"/>
      <c r="AC19" s="18" t="str">
        <f>IFERROR(IF(AND(V18="Probabilidad",V19="Probabilidad"),(AE18-(+AE18*Y19)),IF(V19="Probabilidad",(K18-(+K18*Y19)),IF(V19="Impacto",AE18,""))),"")</f>
        <v/>
      </c>
      <c r="AD19" s="132"/>
      <c r="AE19" s="17" t="str">
        <f t="shared" si="5"/>
        <v/>
      </c>
      <c r="AF19" s="132"/>
      <c r="AG19" s="19" t="str">
        <f>IFERROR(IF(AND(V18="Impacto",V19="Impacto"),(AG18-(+AG18*Y19)),IF(V19="Impacto",(O18-(+O18*Y19)),IF(V19="Probabilidad",AG18,""))),"")</f>
        <v/>
      </c>
      <c r="AH19" s="135"/>
      <c r="AI19" s="111"/>
      <c r="AJ19" s="52"/>
      <c r="AK19" s="48"/>
      <c r="AL19" s="50"/>
      <c r="AM19" s="48"/>
      <c r="AN19" s="52"/>
      <c r="AO19" s="114"/>
      <c r="AP19" s="117"/>
      <c r="AQ19" s="117"/>
      <c r="AR19" s="118"/>
      <c r="AS19" s="14"/>
      <c r="AT19" s="14"/>
      <c r="AU19" s="14"/>
      <c r="AV19" s="14"/>
      <c r="AW19" s="14"/>
      <c r="AX19" s="14"/>
      <c r="AY19" s="14"/>
      <c r="AZ19" s="14"/>
      <c r="BA19" s="14"/>
      <c r="BB19" s="14"/>
      <c r="BC19" s="14"/>
      <c r="BD19" s="14"/>
      <c r="BE19" s="14"/>
      <c r="BF19" s="14"/>
      <c r="BG19" s="14"/>
      <c r="BH19" s="14"/>
      <c r="BI19" s="14"/>
      <c r="BJ19" s="14"/>
    </row>
    <row r="20" spans="1:62" s="15" customFormat="1" ht="150" hidden="1" customHeight="1" x14ac:dyDescent="0.25">
      <c r="A20" s="144"/>
      <c r="B20" s="173"/>
      <c r="C20" s="147"/>
      <c r="D20" s="138"/>
      <c r="E20" s="138"/>
      <c r="F20" s="138"/>
      <c r="G20" s="150"/>
      <c r="H20" s="138"/>
      <c r="I20" s="114"/>
      <c r="J20" s="123"/>
      <c r="K20" s="126"/>
      <c r="L20" s="141"/>
      <c r="M20" s="141"/>
      <c r="N20" s="123"/>
      <c r="O20" s="126"/>
      <c r="P20" s="129"/>
      <c r="Q20" s="48"/>
      <c r="R20" s="48"/>
      <c r="S20" s="48"/>
      <c r="T20" s="48"/>
      <c r="U20" s="52" t="str">
        <f t="shared" ref="U20:U24" si="8">+CONCATENATE(R20," ",S20," ",T20)</f>
        <v xml:space="preserve">  </v>
      </c>
      <c r="V20" s="16" t="str">
        <f t="shared" si="1"/>
        <v/>
      </c>
      <c r="W20" s="46"/>
      <c r="X20" s="46"/>
      <c r="Y20" s="17" t="str">
        <f>IF(AND(W20="Preventivo",X20="Automático"),"50%",IF(AND(W20="Preventivo",X20="Manual"),"40%",IF(AND(W20="Detectivo",X20="Automático"),"40%",IF(AND(W20="Detectivo",X20="Manual"),"30%",IF(AND(W20="Correctivo",X20="Automático"),"35%",IF(AND(W20="Correctivo",X20="Manual"),"25%",""))))))</f>
        <v/>
      </c>
      <c r="Z20" s="46"/>
      <c r="AA20" s="46"/>
      <c r="AB20" s="46"/>
      <c r="AC20" s="18" t="str">
        <f t="shared" ref="AC20:AC24" si="9">IFERROR(IF(AND(V19="Probabilidad",V20="Probabilidad"),(AE19-(+AE19*Y20)),IF(V20="Probabilidad",(K19-(+K19*Y20)),IF(V20="Impacto",AE19,""))),"")</f>
        <v/>
      </c>
      <c r="AD20" s="132"/>
      <c r="AE20" s="17" t="str">
        <f t="shared" si="5"/>
        <v/>
      </c>
      <c r="AF20" s="132"/>
      <c r="AG20" s="19" t="str">
        <f>IFERROR(IF(AND(V18="Impacto",V19="Impacto",V20="Impacto"),(AG19-(+AG19*Y20)),IF(V20="Impacto",(O18-(+O18*Y20)),IF(V20="Probabilidad",AG19,""))),"")</f>
        <v/>
      </c>
      <c r="AH20" s="135"/>
      <c r="AI20" s="111"/>
      <c r="AJ20" s="52"/>
      <c r="AK20" s="48"/>
      <c r="AL20" s="50"/>
      <c r="AM20" s="48"/>
      <c r="AN20" s="52"/>
      <c r="AO20" s="114"/>
      <c r="AP20" s="117"/>
      <c r="AQ20" s="117"/>
      <c r="AR20" s="118"/>
      <c r="AS20" s="14"/>
      <c r="AT20" s="14"/>
      <c r="AU20" s="14"/>
      <c r="AV20" s="14"/>
      <c r="AW20" s="14"/>
      <c r="AX20" s="14"/>
      <c r="AY20" s="14"/>
      <c r="AZ20" s="14"/>
      <c r="BA20" s="14"/>
      <c r="BB20" s="14"/>
      <c r="BC20" s="14"/>
      <c r="BD20" s="14"/>
      <c r="BE20" s="14"/>
      <c r="BF20" s="14"/>
      <c r="BG20" s="14"/>
      <c r="BH20" s="14"/>
      <c r="BI20" s="14"/>
      <c r="BJ20" s="14"/>
    </row>
    <row r="21" spans="1:62" s="15" customFormat="1" ht="150" hidden="1" customHeight="1" x14ac:dyDescent="0.25">
      <c r="A21" s="144"/>
      <c r="B21" s="173"/>
      <c r="C21" s="147"/>
      <c r="D21" s="138"/>
      <c r="E21" s="138"/>
      <c r="F21" s="138"/>
      <c r="G21" s="150"/>
      <c r="H21" s="138"/>
      <c r="I21" s="114"/>
      <c r="J21" s="123"/>
      <c r="K21" s="126"/>
      <c r="L21" s="141"/>
      <c r="M21" s="141"/>
      <c r="N21" s="123"/>
      <c r="O21" s="126"/>
      <c r="P21" s="129"/>
      <c r="Q21" s="48"/>
      <c r="R21" s="48"/>
      <c r="S21" s="48"/>
      <c r="T21" s="48"/>
      <c r="U21" s="52" t="str">
        <f t="shared" si="8"/>
        <v xml:space="preserve">  </v>
      </c>
      <c r="V21" s="16" t="str">
        <f t="shared" si="1"/>
        <v/>
      </c>
      <c r="W21" s="46"/>
      <c r="X21" s="46"/>
      <c r="Y21" s="17" t="str">
        <f t="shared" ref="Y21" si="10">IF(AND(W21="Preventivo",X21="Automático"),"50%",IF(AND(W21="Preventivo",X21="Manual"),"40%",IF(AND(W21="Detectivo",X21="Automático"),"40%",IF(AND(W21="Detectivo",X21="Manual"),"30%",IF(AND(W21="Correctivo",X21="Automático"),"35%",IF(AND(W21="Correctivo",X21="Manual"),"25%",""))))))</f>
        <v/>
      </c>
      <c r="Z21" s="46"/>
      <c r="AA21" s="46"/>
      <c r="AB21" s="46"/>
      <c r="AC21" s="18" t="str">
        <f t="shared" si="9"/>
        <v/>
      </c>
      <c r="AD21" s="132"/>
      <c r="AE21" s="17" t="str">
        <f t="shared" si="5"/>
        <v/>
      </c>
      <c r="AF21" s="132"/>
      <c r="AG21" s="19" t="str">
        <f>IFERROR(IF(AND(V18="Impacto",V19="Impacto",V20="Impacto",V21="Impacto"),(AG20-(+AG20*Y21)),IF(V21="Impacto",(O18-(+O18*Y21)),IF(V21="Probabilidad",AG20,""))),"")</f>
        <v/>
      </c>
      <c r="AH21" s="135"/>
      <c r="AI21" s="111"/>
      <c r="AJ21" s="52"/>
      <c r="AK21" s="48"/>
      <c r="AL21" s="50"/>
      <c r="AM21" s="48"/>
      <c r="AN21" s="52"/>
      <c r="AO21" s="114"/>
      <c r="AP21" s="117"/>
      <c r="AQ21" s="117"/>
      <c r="AR21" s="118"/>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52"/>
      <c r="AK22" s="48"/>
      <c r="AL22" s="50"/>
      <c r="AM22" s="48"/>
      <c r="AN22" s="52"/>
      <c r="AO22" s="114"/>
      <c r="AP22" s="117"/>
      <c r="AQ22" s="117"/>
      <c r="AR22" s="118"/>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52"/>
      <c r="AK23" s="48"/>
      <c r="AL23" s="50"/>
      <c r="AM23" s="48"/>
      <c r="AN23" s="52"/>
      <c r="AO23" s="114"/>
      <c r="AP23" s="117"/>
      <c r="AQ23" s="117"/>
      <c r="AR23" s="118"/>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52"/>
      <c r="AK24" s="48"/>
      <c r="AL24" s="50"/>
      <c r="AM24" s="48"/>
      <c r="AN24" s="52"/>
      <c r="AO24" s="114"/>
      <c r="AP24" s="117"/>
      <c r="AQ24" s="117"/>
      <c r="AR24" s="118"/>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IF(NOT(ISERROR(MATCH(L25,'[7]Tabla Impacto'!$B$221:$B$223,0))),'[7]Tabla Impacto'!$F$223,L25)</f>
        <v>0</v>
      </c>
      <c r="N25" s="123" t="str">
        <f>IF(OR(M25='[7]Tabla Impacto'!$C$11,M25='[7]Tabla Impacto'!$D$11),"Leve",IF(OR(M25='[7]Tabla Impacto'!$C$12,M25='[7]Tabla Impacto'!$D$12),"Menor",IF(OR(M25='[7]Tabla Impacto'!$C$13,M25='[7]Tabla Impacto'!$D$13),"Moderado",IF(OR(M25='[7]Tabla Impacto'!$C$14,M25='[7]Tabla Impacto'!$D$14),"Mayor",IF(OR(M25='[7]Tabla Impacto'!$C$15,M25='[7]Tabla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IFERROR(LOOKUP(LOOKUP(2,1/(AC25:AC31&lt;&gt;""),AC25:AC31),'[7]Opciones Tratamiento'!$I$2:$I$6,'[7]Opciones Tratamiento'!$J$2:$J$6),"")</f>
        <v/>
      </c>
      <c r="AE25" s="17" t="str">
        <f>+AC25</f>
        <v/>
      </c>
      <c r="AF25" s="132" t="str">
        <f>IFERROR(LOOKUP(LOOKUP(2,1/(AG25:AG31&lt;&gt;""),AG25:AG31),'[7]Opciones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52"/>
      <c r="AK25" s="48"/>
      <c r="AL25" s="50"/>
      <c r="AM25" s="48"/>
      <c r="AN25" s="52"/>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52"/>
      <c r="AK26" s="48"/>
      <c r="AL26" s="50"/>
      <c r="AM26" s="48"/>
      <c r="AN26" s="52"/>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52"/>
      <c r="AK27" s="48"/>
      <c r="AL27" s="50"/>
      <c r="AM27" s="48"/>
      <c r="AN27" s="52"/>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52"/>
      <c r="AK28" s="48"/>
      <c r="AL28" s="50"/>
      <c r="AM28" s="48"/>
      <c r="AN28" s="52"/>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52"/>
      <c r="AK29" s="48"/>
      <c r="AL29" s="50"/>
      <c r="AM29" s="48"/>
      <c r="AN29" s="52"/>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52"/>
      <c r="AK30" s="48"/>
      <c r="AL30" s="50"/>
      <c r="AM30" s="48"/>
      <c r="AN30" s="52"/>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52"/>
      <c r="AK31" s="48"/>
      <c r="AL31" s="50"/>
      <c r="AM31" s="48"/>
      <c r="AN31" s="52"/>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IF(NOT(ISERROR(MATCH(L32,'[7]Tabla Impacto'!$B$221:$B$223,0))),'[7]Tabla Impacto'!$F$223,L32)</f>
        <v>0</v>
      </c>
      <c r="N32" s="123" t="str">
        <f>IF(OR(M32='[7]Tabla Impacto'!$C$11,M32='[7]Tabla Impacto'!$D$11),"Leve",IF(OR(M32='[7]Tabla Impacto'!$C$12,M32='[7]Tabla Impacto'!$D$12),"Menor",IF(OR(M32='[7]Tabla Impacto'!$C$13,M32='[7]Tabla Impacto'!$D$13),"Moderado",IF(OR(M32='[7]Tabla Impacto'!$C$14,M32='[7]Tabla Impacto'!$D$14),"Mayor",IF(OR(M32='[7]Tabla Impacto'!$C$15,M32='[7]Tabla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IFERROR(LOOKUP(LOOKUP(2,1/(AC32:AC38&lt;&gt;""),AC32:AC38),'[7]Opciones Tratamiento'!$I$2:$I$6,'[7]Opciones Tratamiento'!$J$2:$J$6),"")</f>
        <v/>
      </c>
      <c r="AE32" s="17" t="str">
        <f>+AC32</f>
        <v/>
      </c>
      <c r="AF32" s="132" t="str">
        <f>IFERROR(LOOKUP(LOOKUP(2,1/(AG32:AG38&lt;&gt;""),AG32:AG38),'[7]Opciones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52"/>
      <c r="AK32" s="48"/>
      <c r="AL32" s="50"/>
      <c r="AM32" s="48"/>
      <c r="AN32" s="52"/>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52"/>
      <c r="AK33" s="48"/>
      <c r="AL33" s="50"/>
      <c r="AM33" s="48"/>
      <c r="AN33" s="52"/>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52"/>
      <c r="AK34" s="48"/>
      <c r="AL34" s="50"/>
      <c r="AM34" s="48"/>
      <c r="AN34" s="52"/>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52"/>
      <c r="AK35" s="48"/>
      <c r="AL35" s="50"/>
      <c r="AM35" s="48"/>
      <c r="AN35" s="52"/>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52"/>
      <c r="AK36" s="48"/>
      <c r="AL36" s="50"/>
      <c r="AM36" s="48"/>
      <c r="AN36" s="52"/>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52"/>
      <c r="AK37" s="48"/>
      <c r="AL37" s="50"/>
      <c r="AM37" s="48"/>
      <c r="AN37" s="52"/>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52"/>
      <c r="AK38" s="48"/>
      <c r="AL38" s="50"/>
      <c r="AM38" s="48"/>
      <c r="AN38" s="52"/>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IF(NOT(ISERROR(MATCH(L39,'[7]Tabla Impacto'!$B$221:$B$223,0))),'[7]Tabla Impacto'!$F$223,L39)</f>
        <v>0</v>
      </c>
      <c r="N39" s="123" t="str">
        <f>IF(OR(M39='[7]Tabla Impacto'!$C$11,M39='[7]Tabla Impacto'!$D$11),"Leve",IF(OR(M39='[7]Tabla Impacto'!$C$12,M39='[7]Tabla Impacto'!$D$12),"Menor",IF(OR(M39='[7]Tabla Impacto'!$C$13,M39='[7]Tabla Impacto'!$D$13),"Moderado",IF(OR(M39='[7]Tabla Impacto'!$C$14,M39='[7]Tabla Impacto'!$D$14),"Mayor",IF(OR(M39='[7]Tabla Impacto'!$C$15,M39='[7]Tabla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IFERROR(LOOKUP(LOOKUP(2,1/(AC39:AC45&lt;&gt;""),AC39:AC45),'[7]Opciones Tratamiento'!$I$2:$I$6,'[7]Opciones Tratamiento'!$J$2:$J$6),"")</f>
        <v/>
      </c>
      <c r="AE39" s="17" t="str">
        <f>+AC39</f>
        <v/>
      </c>
      <c r="AF39" s="132" t="str">
        <f>IFERROR(LOOKUP(LOOKUP(2,1/(AG39:AG45&lt;&gt;""),AG39:AG45),'[7]Opciones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52"/>
      <c r="AK39" s="48"/>
      <c r="AL39" s="50"/>
      <c r="AM39" s="48"/>
      <c r="AN39" s="52"/>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52"/>
      <c r="AK40" s="48"/>
      <c r="AL40" s="50"/>
      <c r="AM40" s="48"/>
      <c r="AN40" s="52"/>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52"/>
      <c r="AK41" s="48"/>
      <c r="AL41" s="50"/>
      <c r="AM41" s="48"/>
      <c r="AN41" s="52"/>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52"/>
      <c r="AK42" s="48"/>
      <c r="AL42" s="50"/>
      <c r="AM42" s="48"/>
      <c r="AN42" s="52"/>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52"/>
      <c r="AK43" s="48"/>
      <c r="AL43" s="50"/>
      <c r="AM43" s="48"/>
      <c r="AN43" s="52"/>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52"/>
      <c r="AK44" s="48"/>
      <c r="AL44" s="50"/>
      <c r="AM44" s="48"/>
      <c r="AN44" s="52"/>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52"/>
      <c r="AK45" s="48"/>
      <c r="AL45" s="50"/>
      <c r="AM45" s="48"/>
      <c r="AN45" s="52"/>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IF(NOT(ISERROR(MATCH(L46,'[7]Tabla Impacto'!$B$221:$B$223,0))),'[7]Tabla Impacto'!$F$223,L46)</f>
        <v>0</v>
      </c>
      <c r="N46" s="123" t="str">
        <f>IF(OR(M46='[7]Tabla Impacto'!$C$11,M46='[7]Tabla Impacto'!$D$11),"Leve",IF(OR(M46='[7]Tabla Impacto'!$C$12,M46='[7]Tabla Impacto'!$D$12),"Menor",IF(OR(M46='[7]Tabla Impacto'!$C$13,M46='[7]Tabla Impacto'!$D$13),"Moderado",IF(OR(M46='[7]Tabla Impacto'!$C$14,M46='[7]Tabla Impacto'!$D$14),"Mayor",IF(OR(M46='[7]Tabla Impacto'!$C$15,M46='[7]Tabla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IFERROR(LOOKUP(LOOKUP(2,1/(AC46:AC52&lt;&gt;""),AC46:AC52),'[7]Opciones Tratamiento'!$I$2:$I$6,'[7]Opciones Tratamiento'!$J$2:$J$6),"")</f>
        <v/>
      </c>
      <c r="AE46" s="17" t="str">
        <f>+AC46</f>
        <v/>
      </c>
      <c r="AF46" s="132" t="str">
        <f>IFERROR(LOOKUP(LOOKUP(2,1/(AG46:AG52&lt;&gt;""),AG46:AG52),'[7]Opciones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52"/>
      <c r="AK46" s="48"/>
      <c r="AL46" s="50"/>
      <c r="AM46" s="48"/>
      <c r="AN46" s="52"/>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52"/>
      <c r="AK47" s="48"/>
      <c r="AL47" s="50"/>
      <c r="AM47" s="48"/>
      <c r="AN47" s="52"/>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52"/>
      <c r="AK48" s="48"/>
      <c r="AL48" s="50"/>
      <c r="AM48" s="48"/>
      <c r="AN48" s="52"/>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52"/>
      <c r="AK49" s="48"/>
      <c r="AL49" s="50"/>
      <c r="AM49" s="48"/>
      <c r="AN49" s="52"/>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52"/>
      <c r="AK50" s="48"/>
      <c r="AL50" s="50"/>
      <c r="AM50" s="48"/>
      <c r="AN50" s="52"/>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52"/>
      <c r="AK51" s="48"/>
      <c r="AL51" s="50"/>
      <c r="AM51" s="48"/>
      <c r="AN51" s="52"/>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52"/>
      <c r="AK52" s="48"/>
      <c r="AL52" s="50"/>
      <c r="AM52" s="48"/>
      <c r="AN52" s="52"/>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IF(NOT(ISERROR(MATCH(L53,'[7]Tabla Impacto'!$B$221:$B$223,0))),'[7]Tabla Impacto'!$F$223,L53)</f>
        <v>0</v>
      </c>
      <c r="N53" s="123" t="str">
        <f>IF(OR(M53='[7]Tabla Impacto'!$C$11,M53='[7]Tabla Impacto'!$D$11),"Leve",IF(OR(M53='[7]Tabla Impacto'!$C$12,M53='[7]Tabla Impacto'!$D$12),"Menor",IF(OR(M53='[7]Tabla Impacto'!$C$13,M53='[7]Tabla Impacto'!$D$13),"Moderado",IF(OR(M53='[7]Tabla Impacto'!$C$14,M53='[7]Tabla Impacto'!$D$14),"Mayor",IF(OR(M53='[7]Tabla Impacto'!$C$15,M53='[7]Tabla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IFERROR(LOOKUP(LOOKUP(2,1/(AC53:AC59&lt;&gt;""),AC53:AC59),'[7]Opciones Tratamiento'!$I$2:$I$6,'[7]Opciones Tratamiento'!$J$2:$J$6),"")</f>
        <v/>
      </c>
      <c r="AE53" s="17" t="str">
        <f>+AC53</f>
        <v/>
      </c>
      <c r="AF53" s="132" t="str">
        <f>IFERROR(LOOKUP(LOOKUP(2,1/(AG53:AG59&lt;&gt;""),AG53:AG59),'[7]Opciones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52"/>
      <c r="AK53" s="48"/>
      <c r="AL53" s="50"/>
      <c r="AM53" s="48"/>
      <c r="AN53" s="52"/>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52"/>
      <c r="AK54" s="48"/>
      <c r="AL54" s="50"/>
      <c r="AM54" s="48"/>
      <c r="AN54" s="52"/>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52"/>
      <c r="AK55" s="48"/>
      <c r="AL55" s="50"/>
      <c r="AM55" s="48"/>
      <c r="AN55" s="52"/>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52"/>
      <c r="AK56" s="48"/>
      <c r="AL56" s="50"/>
      <c r="AM56" s="48"/>
      <c r="AN56" s="52"/>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52"/>
      <c r="AK57" s="48"/>
      <c r="AL57" s="50"/>
      <c r="AM57" s="48"/>
      <c r="AN57" s="52"/>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52"/>
      <c r="AK58" s="48"/>
      <c r="AL58" s="50"/>
      <c r="AM58" s="48"/>
      <c r="AN58" s="52"/>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52"/>
      <c r="AK59" s="48"/>
      <c r="AL59" s="50"/>
      <c r="AM59" s="48"/>
      <c r="AN59" s="52"/>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IF(NOT(ISERROR(MATCH(L60,'[7]Tabla Impacto'!$B$221:$B$223,0))),'[7]Tabla Impacto'!$F$223,L60)</f>
        <v>0</v>
      </c>
      <c r="N60" s="123" t="str">
        <f>IF(OR(M60='[7]Tabla Impacto'!$C$11,M60='[7]Tabla Impacto'!$D$11),"Leve",IF(OR(M60='[7]Tabla Impacto'!$C$12,M60='[7]Tabla Impacto'!$D$12),"Menor",IF(OR(M60='[7]Tabla Impacto'!$C$13,M60='[7]Tabla Impacto'!$D$13),"Moderado",IF(OR(M60='[7]Tabla Impacto'!$C$14,M60='[7]Tabla Impacto'!$D$14),"Mayor",IF(OR(M60='[7]Tabla Impacto'!$C$15,M60='[7]Tabla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IFERROR(LOOKUP(LOOKUP(2,1/(AC60:AC66&lt;&gt;""),AC60:AC66),'[7]Opciones Tratamiento'!$I$2:$I$6,'[7]Opciones Tratamiento'!$J$2:$J$6),"")</f>
        <v/>
      </c>
      <c r="AE60" s="17" t="str">
        <f>+AC60</f>
        <v/>
      </c>
      <c r="AF60" s="132" t="str">
        <f>IFERROR(LOOKUP(LOOKUP(2,1/(AG60:AG66&lt;&gt;""),AG60:AG66),'[7]Opciones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52"/>
      <c r="AK60" s="48"/>
      <c r="AL60" s="50"/>
      <c r="AM60" s="48"/>
      <c r="AN60" s="52"/>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52"/>
      <c r="AK61" s="48"/>
      <c r="AL61" s="50"/>
      <c r="AM61" s="48"/>
      <c r="AN61" s="52"/>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52"/>
      <c r="AK62" s="48"/>
      <c r="AL62" s="50"/>
      <c r="AM62" s="48"/>
      <c r="AN62" s="52"/>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52"/>
      <c r="AK63" s="48"/>
      <c r="AL63" s="50"/>
      <c r="AM63" s="48"/>
      <c r="AN63" s="52"/>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52"/>
      <c r="AK64" s="48"/>
      <c r="AL64" s="50"/>
      <c r="AM64" s="48"/>
      <c r="AN64" s="52"/>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52"/>
      <c r="AK65" s="48"/>
      <c r="AL65" s="50"/>
      <c r="AM65" s="48"/>
      <c r="AN65" s="52"/>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53"/>
      <c r="AK66" s="49"/>
      <c r="AL66" s="51"/>
      <c r="AM66" s="49"/>
      <c r="AN66" s="53"/>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IF(NOT(ISERROR(MATCH(L67,'[7]Tabla Impacto'!$B$221:$B$223,0))),'[7]Tabla Impacto'!$F$223,L67)</f>
        <v>0</v>
      </c>
      <c r="N67" s="123" t="str">
        <f>IF(OR(M67='[7]Tabla Impacto'!$C$11,M67='[7]Tabla Impacto'!$D$11),"Leve",IF(OR(M67='[7]Tabla Impacto'!$C$12,M67='[7]Tabla Impacto'!$D$12),"Menor",IF(OR(M67='[7]Tabla Impacto'!$C$13,M67='[7]Tabla Impacto'!$D$13),"Moderado",IF(OR(M67='[7]Tabla Impacto'!$C$14,M67='[7]Tabla Impacto'!$D$14),"Mayor",IF(OR(M67='[7]Tabla Impacto'!$C$15,M67='[7]Tabla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IFERROR(LOOKUP(LOOKUP(2,1/(AC67:AC73&lt;&gt;""),AC67:AC73),'[7]Opciones Tratamiento'!$I$2:$I$6,'[7]Opciones Tratamiento'!$J$2:$J$6),"")</f>
        <v/>
      </c>
      <c r="AE67" s="17" t="str">
        <f>+AC67</f>
        <v/>
      </c>
      <c r="AF67" s="132" t="str">
        <f>IFERROR(LOOKUP(LOOKUP(2,1/(AG67:AG73&lt;&gt;""),AG67:AG73),'[7]Opciones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52"/>
      <c r="AK67" s="48"/>
      <c r="AL67" s="50"/>
      <c r="AM67" s="48"/>
      <c r="AN67" s="52"/>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52"/>
      <c r="AK68" s="48"/>
      <c r="AL68" s="50"/>
      <c r="AM68" s="48"/>
      <c r="AN68" s="52"/>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52"/>
      <c r="AK69" s="48"/>
      <c r="AL69" s="50"/>
      <c r="AM69" s="48"/>
      <c r="AN69" s="52"/>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52"/>
      <c r="AK70" s="48"/>
      <c r="AL70" s="50"/>
      <c r="AM70" s="48"/>
      <c r="AN70" s="52"/>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52"/>
      <c r="AK71" s="48"/>
      <c r="AL71" s="50"/>
      <c r="AM71" s="48"/>
      <c r="AN71" s="52"/>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52"/>
      <c r="AK72" s="48"/>
      <c r="AL72" s="50"/>
      <c r="AM72" s="48"/>
      <c r="AN72" s="52"/>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53"/>
      <c r="AK73" s="49"/>
      <c r="AL73" s="51"/>
      <c r="AM73" s="49"/>
      <c r="AN73" s="53"/>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IF(NOT(ISERROR(MATCH(L74,'[7]Tabla Impacto'!$B$221:$B$223,0))),'[7]Tabla Impacto'!$F$223,L74)</f>
        <v>0</v>
      </c>
      <c r="N74" s="123" t="str">
        <f>IF(OR(M74='[7]Tabla Impacto'!$C$11,M74='[7]Tabla Impacto'!$D$11),"Leve",IF(OR(M74='[7]Tabla Impacto'!$C$12,M74='[7]Tabla Impacto'!$D$12),"Menor",IF(OR(M74='[7]Tabla Impacto'!$C$13,M74='[7]Tabla Impacto'!$D$13),"Moderado",IF(OR(M74='[7]Tabla Impacto'!$C$14,M74='[7]Tabla Impacto'!$D$14),"Mayor",IF(OR(M74='[7]Tabla Impacto'!$C$15,M74='[7]Tabla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IFERROR(LOOKUP(LOOKUP(2,1/(AC74:AC80&lt;&gt;""),AC74:AC80),'[7]Opciones Tratamiento'!$I$2:$I$6,'[7]Opciones Tratamiento'!$J$2:$J$6),"")</f>
        <v/>
      </c>
      <c r="AE74" s="17" t="str">
        <f>+AC74</f>
        <v/>
      </c>
      <c r="AF74" s="132" t="str">
        <f>IFERROR(LOOKUP(LOOKUP(2,1/(AG74:AG80&lt;&gt;""),AG74:AG80),'[7]Opciones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52"/>
      <c r="AK74" s="48"/>
      <c r="AL74" s="50"/>
      <c r="AM74" s="48"/>
      <c r="AN74" s="52"/>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52"/>
      <c r="AK75" s="48"/>
      <c r="AL75" s="50"/>
      <c r="AM75" s="48"/>
      <c r="AN75" s="52"/>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52"/>
      <c r="AK76" s="48"/>
      <c r="AL76" s="50"/>
      <c r="AM76" s="48"/>
      <c r="AN76" s="52"/>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52"/>
      <c r="AK77" s="48"/>
      <c r="AL77" s="50"/>
      <c r="AM77" s="48"/>
      <c r="AN77" s="52"/>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52"/>
      <c r="AK78" s="48"/>
      <c r="AL78" s="50"/>
      <c r="AM78" s="48"/>
      <c r="AN78" s="52"/>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52"/>
      <c r="AK79" s="48"/>
      <c r="AL79" s="50"/>
      <c r="AM79" s="48"/>
      <c r="AN79" s="52"/>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53"/>
      <c r="AK80" s="49"/>
      <c r="AL80" s="51"/>
      <c r="AM80" s="49"/>
      <c r="AN80" s="53"/>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6"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PLFEHALjFZlTfO55lVCXCo+nQ4sqFbWrtdXAleCInoDkhpXo/xUg5PwlFoDaqDC9kZ/tJurEa4xa8rJ0QHbxlg==" saltValue="NMa/7VPlSsNztUjummiMj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2029" priority="281" operator="equal">
      <formula>"Muy Alta"</formula>
    </cfRule>
    <cfRule type="cellIs" dxfId="2028" priority="282" operator="equal">
      <formula>"Alta"</formula>
    </cfRule>
    <cfRule type="cellIs" dxfId="2027" priority="283" operator="equal">
      <formula>"Media"</formula>
    </cfRule>
    <cfRule type="cellIs" dxfId="2026" priority="284" operator="equal">
      <formula>"Baja"</formula>
    </cfRule>
    <cfRule type="cellIs" dxfId="2025" priority="285" operator="equal">
      <formula>"Muy Baja"</formula>
    </cfRule>
  </conditionalFormatting>
  <conditionalFormatting sqref="J18">
    <cfRule type="cellIs" dxfId="2024" priority="252" operator="equal">
      <formula>"Muy Alta"</formula>
    </cfRule>
    <cfRule type="cellIs" dxfId="2023" priority="253" operator="equal">
      <formula>"Alta"</formula>
    </cfRule>
    <cfRule type="cellIs" dxfId="2022" priority="254" operator="equal">
      <formula>"Media"</formula>
    </cfRule>
    <cfRule type="cellIs" dxfId="2021" priority="255" operator="equal">
      <formula>"Baja"</formula>
    </cfRule>
    <cfRule type="cellIs" dxfId="2020" priority="256" operator="equal">
      <formula>"Muy Baja"</formula>
    </cfRule>
  </conditionalFormatting>
  <conditionalFormatting sqref="J25">
    <cfRule type="cellIs" dxfId="2019" priority="223" operator="equal">
      <formula>"Muy Alta"</formula>
    </cfRule>
    <cfRule type="cellIs" dxfId="2018" priority="224" operator="equal">
      <formula>"Alta"</formula>
    </cfRule>
    <cfRule type="cellIs" dxfId="2017" priority="225" operator="equal">
      <formula>"Media"</formula>
    </cfRule>
    <cfRule type="cellIs" dxfId="2016" priority="226" operator="equal">
      <formula>"Baja"</formula>
    </cfRule>
    <cfRule type="cellIs" dxfId="2015" priority="227" operator="equal">
      <formula>"Muy Baja"</formula>
    </cfRule>
  </conditionalFormatting>
  <conditionalFormatting sqref="J32">
    <cfRule type="cellIs" dxfId="2014" priority="194" operator="equal">
      <formula>"Muy Alta"</formula>
    </cfRule>
    <cfRule type="cellIs" dxfId="2013" priority="195" operator="equal">
      <formula>"Alta"</formula>
    </cfRule>
    <cfRule type="cellIs" dxfId="2012" priority="196" operator="equal">
      <formula>"Media"</formula>
    </cfRule>
    <cfRule type="cellIs" dxfId="2011" priority="197" operator="equal">
      <formula>"Baja"</formula>
    </cfRule>
    <cfRule type="cellIs" dxfId="2010" priority="198" operator="equal">
      <formula>"Muy Baja"</formula>
    </cfRule>
  </conditionalFormatting>
  <conditionalFormatting sqref="J39">
    <cfRule type="cellIs" dxfId="2009" priority="165" operator="equal">
      <formula>"Muy Alta"</formula>
    </cfRule>
    <cfRule type="cellIs" dxfId="2008" priority="166" operator="equal">
      <formula>"Alta"</formula>
    </cfRule>
    <cfRule type="cellIs" dxfId="2007" priority="167" operator="equal">
      <formula>"Media"</formula>
    </cfRule>
    <cfRule type="cellIs" dxfId="2006" priority="168" operator="equal">
      <formula>"Baja"</formula>
    </cfRule>
    <cfRule type="cellIs" dxfId="2005" priority="169" operator="equal">
      <formula>"Muy Baja"</formula>
    </cfRule>
  </conditionalFormatting>
  <conditionalFormatting sqref="J46">
    <cfRule type="cellIs" dxfId="2004" priority="136" operator="equal">
      <formula>"Muy Alta"</formula>
    </cfRule>
    <cfRule type="cellIs" dxfId="2003" priority="137" operator="equal">
      <formula>"Alta"</formula>
    </cfRule>
    <cfRule type="cellIs" dxfId="2002" priority="138" operator="equal">
      <formula>"Media"</formula>
    </cfRule>
    <cfRule type="cellIs" dxfId="2001" priority="139" operator="equal">
      <formula>"Baja"</formula>
    </cfRule>
    <cfRule type="cellIs" dxfId="2000" priority="140" operator="equal">
      <formula>"Muy Baja"</formula>
    </cfRule>
  </conditionalFormatting>
  <conditionalFormatting sqref="J53">
    <cfRule type="cellIs" dxfId="1999" priority="107" operator="equal">
      <formula>"Muy Alta"</formula>
    </cfRule>
    <cfRule type="cellIs" dxfId="1998" priority="108" operator="equal">
      <formula>"Alta"</formula>
    </cfRule>
    <cfRule type="cellIs" dxfId="1997" priority="109" operator="equal">
      <formula>"Media"</formula>
    </cfRule>
    <cfRule type="cellIs" dxfId="1996" priority="110" operator="equal">
      <formula>"Baja"</formula>
    </cfRule>
    <cfRule type="cellIs" dxfId="1995" priority="111" operator="equal">
      <formula>"Muy Baja"</formula>
    </cfRule>
  </conditionalFormatting>
  <conditionalFormatting sqref="J60">
    <cfRule type="cellIs" dxfId="1994" priority="78" operator="equal">
      <formula>"Muy Alta"</formula>
    </cfRule>
    <cfRule type="cellIs" dxfId="1993" priority="79" operator="equal">
      <formula>"Alta"</formula>
    </cfRule>
    <cfRule type="cellIs" dxfId="1992" priority="80" operator="equal">
      <formula>"Media"</formula>
    </cfRule>
    <cfRule type="cellIs" dxfId="1991" priority="81" operator="equal">
      <formula>"Baja"</formula>
    </cfRule>
    <cfRule type="cellIs" dxfId="1990" priority="82" operator="equal">
      <formula>"Muy Baja"</formula>
    </cfRule>
  </conditionalFormatting>
  <conditionalFormatting sqref="J67">
    <cfRule type="cellIs" dxfId="1989" priority="49" operator="equal">
      <formula>"Muy Alta"</formula>
    </cfRule>
    <cfRule type="cellIs" dxfId="1988" priority="50" operator="equal">
      <formula>"Alta"</formula>
    </cfRule>
    <cfRule type="cellIs" dxfId="1987" priority="51" operator="equal">
      <formula>"Media"</formula>
    </cfRule>
    <cfRule type="cellIs" dxfId="1986" priority="52" operator="equal">
      <formula>"Baja"</formula>
    </cfRule>
    <cfRule type="cellIs" dxfId="1985" priority="53" operator="equal">
      <formula>"Muy Baja"</formula>
    </cfRule>
  </conditionalFormatting>
  <conditionalFormatting sqref="J74">
    <cfRule type="cellIs" dxfId="1984" priority="20" operator="equal">
      <formula>"Muy Alta"</formula>
    </cfRule>
    <cfRule type="cellIs" dxfId="1983" priority="21" operator="equal">
      <formula>"Alta"</formula>
    </cfRule>
    <cfRule type="cellIs" dxfId="1982" priority="22" operator="equal">
      <formula>"Media"</formula>
    </cfRule>
    <cfRule type="cellIs" dxfId="1981" priority="23" operator="equal">
      <formula>"Baja"</formula>
    </cfRule>
    <cfRule type="cellIs" dxfId="1980" priority="24" operator="equal">
      <formula>"Muy Baja"</formula>
    </cfRule>
  </conditionalFormatting>
  <conditionalFormatting sqref="M11">
    <cfRule type="containsText" dxfId="1979" priority="262" operator="containsText" text="❌">
      <formula>NOT(ISERROR(SEARCH("❌",M11)))</formula>
    </cfRule>
  </conditionalFormatting>
  <conditionalFormatting sqref="M18">
    <cfRule type="containsText" dxfId="1978" priority="233" operator="containsText" text="❌">
      <formula>NOT(ISERROR(SEARCH("❌",M18)))</formula>
    </cfRule>
  </conditionalFormatting>
  <conditionalFormatting sqref="M25">
    <cfRule type="containsText" dxfId="1977" priority="204" operator="containsText" text="❌">
      <formula>NOT(ISERROR(SEARCH("❌",M25)))</formula>
    </cfRule>
  </conditionalFormatting>
  <conditionalFormatting sqref="M32">
    <cfRule type="containsText" dxfId="1976" priority="175" operator="containsText" text="❌">
      <formula>NOT(ISERROR(SEARCH("❌",M32)))</formula>
    </cfRule>
  </conditionalFormatting>
  <conditionalFormatting sqref="M39">
    <cfRule type="containsText" dxfId="1975" priority="146" operator="containsText" text="❌">
      <formula>NOT(ISERROR(SEARCH("❌",M39)))</formula>
    </cfRule>
  </conditionalFormatting>
  <conditionalFormatting sqref="M46">
    <cfRule type="containsText" dxfId="1974" priority="117" operator="containsText" text="❌">
      <formula>NOT(ISERROR(SEARCH("❌",M46)))</formula>
    </cfRule>
  </conditionalFormatting>
  <conditionalFormatting sqref="M53">
    <cfRule type="containsText" dxfId="1973" priority="88" operator="containsText" text="❌">
      <formula>NOT(ISERROR(SEARCH("❌",M53)))</formula>
    </cfRule>
  </conditionalFormatting>
  <conditionalFormatting sqref="M60">
    <cfRule type="containsText" dxfId="1972" priority="59" operator="containsText" text="❌">
      <formula>NOT(ISERROR(SEARCH("❌",M60)))</formula>
    </cfRule>
  </conditionalFormatting>
  <conditionalFormatting sqref="M67">
    <cfRule type="containsText" dxfId="1971" priority="30" operator="containsText" text="❌">
      <formula>NOT(ISERROR(SEARCH("❌",M67)))</formula>
    </cfRule>
  </conditionalFormatting>
  <conditionalFormatting sqref="M74">
    <cfRule type="containsText" dxfId="1970" priority="1" operator="containsText" text="❌">
      <formula>NOT(ISERROR(SEARCH("❌",M74)))</formula>
    </cfRule>
  </conditionalFormatting>
  <conditionalFormatting sqref="N11">
    <cfRule type="cellIs" dxfId="1969" priority="286" operator="equal">
      <formula>"Catastrófico"</formula>
    </cfRule>
    <cfRule type="cellIs" dxfId="1968" priority="287" operator="equal">
      <formula>"Mayor"</formula>
    </cfRule>
    <cfRule type="cellIs" dxfId="1967" priority="288" operator="equal">
      <formula>"Moderado"</formula>
    </cfRule>
    <cfRule type="cellIs" dxfId="1966" priority="289" operator="equal">
      <formula>"Menor"</formula>
    </cfRule>
    <cfRule type="cellIs" dxfId="1965" priority="290" operator="equal">
      <formula>"Leve"</formula>
    </cfRule>
  </conditionalFormatting>
  <conditionalFormatting sqref="N18">
    <cfRule type="cellIs" dxfId="1964" priority="257" operator="equal">
      <formula>"Catastrófico"</formula>
    </cfRule>
    <cfRule type="cellIs" dxfId="1963" priority="258" operator="equal">
      <formula>"Mayor"</formula>
    </cfRule>
    <cfRule type="cellIs" dxfId="1962" priority="259" operator="equal">
      <formula>"Moderado"</formula>
    </cfRule>
    <cfRule type="cellIs" dxfId="1961" priority="260" operator="equal">
      <formula>"Menor"</formula>
    </cfRule>
    <cfRule type="cellIs" dxfId="1960" priority="261" operator="equal">
      <formula>"Leve"</formula>
    </cfRule>
  </conditionalFormatting>
  <conditionalFormatting sqref="N25">
    <cfRule type="cellIs" dxfId="1959" priority="228" operator="equal">
      <formula>"Catastrófico"</formula>
    </cfRule>
    <cfRule type="cellIs" dxfId="1958" priority="229" operator="equal">
      <formula>"Mayor"</formula>
    </cfRule>
    <cfRule type="cellIs" dxfId="1957" priority="230" operator="equal">
      <formula>"Moderado"</formula>
    </cfRule>
    <cfRule type="cellIs" dxfId="1956" priority="231" operator="equal">
      <formula>"Menor"</formula>
    </cfRule>
    <cfRule type="cellIs" dxfId="1955" priority="232" operator="equal">
      <formula>"Leve"</formula>
    </cfRule>
  </conditionalFormatting>
  <conditionalFormatting sqref="N32">
    <cfRule type="cellIs" dxfId="1954" priority="199" operator="equal">
      <formula>"Catastrófico"</formula>
    </cfRule>
    <cfRule type="cellIs" dxfId="1953" priority="200" operator="equal">
      <formula>"Mayor"</formula>
    </cfRule>
    <cfRule type="cellIs" dxfId="1952" priority="201" operator="equal">
      <formula>"Moderado"</formula>
    </cfRule>
    <cfRule type="cellIs" dxfId="1951" priority="202" operator="equal">
      <formula>"Menor"</formula>
    </cfRule>
    <cfRule type="cellIs" dxfId="1950" priority="203" operator="equal">
      <formula>"Leve"</formula>
    </cfRule>
  </conditionalFormatting>
  <conditionalFormatting sqref="N39">
    <cfRule type="cellIs" dxfId="1949" priority="170" operator="equal">
      <formula>"Catastrófico"</formula>
    </cfRule>
    <cfRule type="cellIs" dxfId="1948" priority="171" operator="equal">
      <formula>"Mayor"</formula>
    </cfRule>
    <cfRule type="cellIs" dxfId="1947" priority="172" operator="equal">
      <formula>"Moderado"</formula>
    </cfRule>
    <cfRule type="cellIs" dxfId="1946" priority="173" operator="equal">
      <formula>"Menor"</formula>
    </cfRule>
    <cfRule type="cellIs" dxfId="1945" priority="174" operator="equal">
      <formula>"Leve"</formula>
    </cfRule>
  </conditionalFormatting>
  <conditionalFormatting sqref="N46">
    <cfRule type="cellIs" dxfId="1944" priority="141" operator="equal">
      <formula>"Catastrófico"</formula>
    </cfRule>
    <cfRule type="cellIs" dxfId="1943" priority="142" operator="equal">
      <formula>"Mayor"</formula>
    </cfRule>
    <cfRule type="cellIs" dxfId="1942" priority="143" operator="equal">
      <formula>"Moderado"</formula>
    </cfRule>
    <cfRule type="cellIs" dxfId="1941" priority="144" operator="equal">
      <formula>"Menor"</formula>
    </cfRule>
    <cfRule type="cellIs" dxfId="1940" priority="145" operator="equal">
      <formula>"Leve"</formula>
    </cfRule>
  </conditionalFormatting>
  <conditionalFormatting sqref="N53">
    <cfRule type="cellIs" dxfId="1939" priority="112" operator="equal">
      <formula>"Catastrófico"</formula>
    </cfRule>
    <cfRule type="cellIs" dxfId="1938" priority="113" operator="equal">
      <formula>"Mayor"</formula>
    </cfRule>
    <cfRule type="cellIs" dxfId="1937" priority="114" operator="equal">
      <formula>"Moderado"</formula>
    </cfRule>
    <cfRule type="cellIs" dxfId="1936" priority="115" operator="equal">
      <formula>"Menor"</formula>
    </cfRule>
    <cfRule type="cellIs" dxfId="1935" priority="116" operator="equal">
      <formula>"Leve"</formula>
    </cfRule>
  </conditionalFormatting>
  <conditionalFormatting sqref="N60">
    <cfRule type="cellIs" dxfId="1934" priority="83" operator="equal">
      <formula>"Catastrófico"</formula>
    </cfRule>
    <cfRule type="cellIs" dxfId="1933" priority="84" operator="equal">
      <formula>"Mayor"</formula>
    </cfRule>
    <cfRule type="cellIs" dxfId="1932" priority="85" operator="equal">
      <formula>"Moderado"</formula>
    </cfRule>
    <cfRule type="cellIs" dxfId="1931" priority="86" operator="equal">
      <formula>"Menor"</formula>
    </cfRule>
    <cfRule type="cellIs" dxfId="1930" priority="87" operator="equal">
      <formula>"Leve"</formula>
    </cfRule>
  </conditionalFormatting>
  <conditionalFormatting sqref="N67">
    <cfRule type="cellIs" dxfId="1929" priority="54" operator="equal">
      <formula>"Catastrófico"</formula>
    </cfRule>
    <cfRule type="cellIs" dxfId="1928" priority="55" operator="equal">
      <formula>"Mayor"</formula>
    </cfRule>
    <cfRule type="cellIs" dxfId="1927" priority="56" operator="equal">
      <formula>"Moderado"</formula>
    </cfRule>
    <cfRule type="cellIs" dxfId="1926" priority="57" operator="equal">
      <formula>"Menor"</formula>
    </cfRule>
    <cfRule type="cellIs" dxfId="1925" priority="58" operator="equal">
      <formula>"Leve"</formula>
    </cfRule>
  </conditionalFormatting>
  <conditionalFormatting sqref="N74">
    <cfRule type="cellIs" dxfId="1924" priority="25" operator="equal">
      <formula>"Catastrófico"</formula>
    </cfRule>
    <cfRule type="cellIs" dxfId="1923" priority="26" operator="equal">
      <formula>"Mayor"</formula>
    </cfRule>
    <cfRule type="cellIs" dxfId="1922" priority="27" operator="equal">
      <formula>"Moderado"</formula>
    </cfRule>
    <cfRule type="cellIs" dxfId="1921" priority="28" operator="equal">
      <formula>"Menor"</formula>
    </cfRule>
    <cfRule type="cellIs" dxfId="1920" priority="29" operator="equal">
      <formula>"Leve"</formula>
    </cfRule>
  </conditionalFormatting>
  <conditionalFormatting sqref="P11">
    <cfRule type="cellIs" dxfId="1919" priority="277" operator="equal">
      <formula>"Extremo"</formula>
    </cfRule>
    <cfRule type="cellIs" dxfId="1918" priority="278" operator="equal">
      <formula>"Alto"</formula>
    </cfRule>
    <cfRule type="cellIs" dxfId="1917" priority="279" operator="equal">
      <formula>"Moderado"</formula>
    </cfRule>
    <cfRule type="cellIs" dxfId="1916" priority="280" operator="equal">
      <formula>"Bajo"</formula>
    </cfRule>
  </conditionalFormatting>
  <conditionalFormatting sqref="P18">
    <cfRule type="cellIs" dxfId="1915" priority="248" operator="equal">
      <formula>"Extremo"</formula>
    </cfRule>
    <cfRule type="cellIs" dxfId="1914" priority="249" operator="equal">
      <formula>"Alto"</formula>
    </cfRule>
    <cfRule type="cellIs" dxfId="1913" priority="250" operator="equal">
      <formula>"Moderado"</formula>
    </cfRule>
    <cfRule type="cellIs" dxfId="1912" priority="251" operator="equal">
      <formula>"Bajo"</formula>
    </cfRule>
  </conditionalFormatting>
  <conditionalFormatting sqref="P25">
    <cfRule type="cellIs" dxfId="1911" priority="219" operator="equal">
      <formula>"Extremo"</formula>
    </cfRule>
    <cfRule type="cellIs" dxfId="1910" priority="220" operator="equal">
      <formula>"Alto"</formula>
    </cfRule>
    <cfRule type="cellIs" dxfId="1909" priority="221" operator="equal">
      <formula>"Moderado"</formula>
    </cfRule>
    <cfRule type="cellIs" dxfId="1908" priority="222" operator="equal">
      <formula>"Bajo"</formula>
    </cfRule>
  </conditionalFormatting>
  <conditionalFormatting sqref="P32">
    <cfRule type="cellIs" dxfId="1907" priority="190" operator="equal">
      <formula>"Extremo"</formula>
    </cfRule>
    <cfRule type="cellIs" dxfId="1906" priority="191" operator="equal">
      <formula>"Alto"</formula>
    </cfRule>
    <cfRule type="cellIs" dxfId="1905" priority="192" operator="equal">
      <formula>"Moderado"</formula>
    </cfRule>
    <cfRule type="cellIs" dxfId="1904" priority="193" operator="equal">
      <formula>"Bajo"</formula>
    </cfRule>
  </conditionalFormatting>
  <conditionalFormatting sqref="P39">
    <cfRule type="cellIs" dxfId="1903" priority="161" operator="equal">
      <formula>"Extremo"</formula>
    </cfRule>
    <cfRule type="cellIs" dxfId="1902" priority="162" operator="equal">
      <formula>"Alto"</formula>
    </cfRule>
    <cfRule type="cellIs" dxfId="1901" priority="163" operator="equal">
      <formula>"Moderado"</formula>
    </cfRule>
    <cfRule type="cellIs" dxfId="1900" priority="164" operator="equal">
      <formula>"Bajo"</formula>
    </cfRule>
  </conditionalFormatting>
  <conditionalFormatting sqref="P46">
    <cfRule type="cellIs" dxfId="1899" priority="132" operator="equal">
      <formula>"Extremo"</formula>
    </cfRule>
    <cfRule type="cellIs" dxfId="1898" priority="133" operator="equal">
      <formula>"Alto"</formula>
    </cfRule>
    <cfRule type="cellIs" dxfId="1897" priority="134" operator="equal">
      <formula>"Moderado"</formula>
    </cfRule>
    <cfRule type="cellIs" dxfId="1896" priority="135" operator="equal">
      <formula>"Bajo"</formula>
    </cfRule>
  </conditionalFormatting>
  <conditionalFormatting sqref="P53">
    <cfRule type="cellIs" dxfId="1895" priority="103" operator="equal">
      <formula>"Extremo"</formula>
    </cfRule>
    <cfRule type="cellIs" dxfId="1894" priority="104" operator="equal">
      <formula>"Alto"</formula>
    </cfRule>
    <cfRule type="cellIs" dxfId="1893" priority="105" operator="equal">
      <formula>"Moderado"</formula>
    </cfRule>
    <cfRule type="cellIs" dxfId="1892" priority="106" operator="equal">
      <formula>"Bajo"</formula>
    </cfRule>
  </conditionalFormatting>
  <conditionalFormatting sqref="P60">
    <cfRule type="cellIs" dxfId="1891" priority="74" operator="equal">
      <formula>"Extremo"</formula>
    </cfRule>
    <cfRule type="cellIs" dxfId="1890" priority="75" operator="equal">
      <formula>"Alto"</formula>
    </cfRule>
    <cfRule type="cellIs" dxfId="1889" priority="76" operator="equal">
      <formula>"Moderado"</formula>
    </cfRule>
    <cfRule type="cellIs" dxfId="1888" priority="77" operator="equal">
      <formula>"Bajo"</formula>
    </cfRule>
  </conditionalFormatting>
  <conditionalFormatting sqref="P67">
    <cfRule type="cellIs" dxfId="1887" priority="45" operator="equal">
      <formula>"Extremo"</formula>
    </cfRule>
    <cfRule type="cellIs" dxfId="1886" priority="46" operator="equal">
      <formula>"Alto"</formula>
    </cfRule>
    <cfRule type="cellIs" dxfId="1885" priority="47" operator="equal">
      <formula>"Moderado"</formula>
    </cfRule>
    <cfRule type="cellIs" dxfId="1884" priority="48" operator="equal">
      <formula>"Bajo"</formula>
    </cfRule>
  </conditionalFormatting>
  <conditionalFormatting sqref="P74">
    <cfRule type="cellIs" dxfId="1883" priority="16" operator="equal">
      <formula>"Extremo"</formula>
    </cfRule>
    <cfRule type="cellIs" dxfId="1882" priority="17" operator="equal">
      <formula>"Alto"</formula>
    </cfRule>
    <cfRule type="cellIs" dxfId="1881" priority="18" operator="equal">
      <formula>"Moderado"</formula>
    </cfRule>
    <cfRule type="cellIs" dxfId="1880" priority="19" operator="equal">
      <formula>"Bajo"</formula>
    </cfRule>
  </conditionalFormatting>
  <conditionalFormatting sqref="AD11">
    <cfRule type="cellIs" dxfId="1879" priority="272" operator="equal">
      <formula>"Muy Alta"</formula>
    </cfRule>
    <cfRule type="cellIs" dxfId="1878" priority="273" operator="equal">
      <formula>"Alta"</formula>
    </cfRule>
    <cfRule type="cellIs" dxfId="1877" priority="274" operator="equal">
      <formula>"Media"</formula>
    </cfRule>
    <cfRule type="cellIs" dxfId="1876" priority="275" operator="equal">
      <formula>"Baja"</formula>
    </cfRule>
    <cfRule type="cellIs" dxfId="1875" priority="276" operator="equal">
      <formula>"Muy Baja"</formula>
    </cfRule>
  </conditionalFormatting>
  <conditionalFormatting sqref="AD18">
    <cfRule type="cellIs" dxfId="1874" priority="243" operator="equal">
      <formula>"Muy Alta"</formula>
    </cfRule>
    <cfRule type="cellIs" dxfId="1873" priority="244" operator="equal">
      <formula>"Alta"</formula>
    </cfRule>
    <cfRule type="cellIs" dxfId="1872" priority="245" operator="equal">
      <formula>"Media"</formula>
    </cfRule>
    <cfRule type="cellIs" dxfId="1871" priority="246" operator="equal">
      <formula>"Baja"</formula>
    </cfRule>
    <cfRule type="cellIs" dxfId="1870" priority="247" operator="equal">
      <formula>"Muy Baja"</formula>
    </cfRule>
  </conditionalFormatting>
  <conditionalFormatting sqref="AD25">
    <cfRule type="cellIs" dxfId="1869" priority="214" operator="equal">
      <formula>"Muy Alta"</formula>
    </cfRule>
    <cfRule type="cellIs" dxfId="1868" priority="215" operator="equal">
      <formula>"Alta"</formula>
    </cfRule>
    <cfRule type="cellIs" dxfId="1867" priority="216" operator="equal">
      <formula>"Media"</formula>
    </cfRule>
    <cfRule type="cellIs" dxfId="1866" priority="217" operator="equal">
      <formula>"Baja"</formula>
    </cfRule>
    <cfRule type="cellIs" dxfId="1865" priority="218" operator="equal">
      <formula>"Muy Baja"</formula>
    </cfRule>
  </conditionalFormatting>
  <conditionalFormatting sqref="AD32">
    <cfRule type="cellIs" dxfId="1864" priority="185" operator="equal">
      <formula>"Muy Alta"</formula>
    </cfRule>
    <cfRule type="cellIs" dxfId="1863" priority="186" operator="equal">
      <formula>"Alta"</formula>
    </cfRule>
    <cfRule type="cellIs" dxfId="1862" priority="187" operator="equal">
      <formula>"Media"</formula>
    </cfRule>
    <cfRule type="cellIs" dxfId="1861" priority="188" operator="equal">
      <formula>"Baja"</formula>
    </cfRule>
    <cfRule type="cellIs" dxfId="1860" priority="189" operator="equal">
      <formula>"Muy Baja"</formula>
    </cfRule>
  </conditionalFormatting>
  <conditionalFormatting sqref="AD39">
    <cfRule type="cellIs" dxfId="1859" priority="156" operator="equal">
      <formula>"Muy Alta"</formula>
    </cfRule>
    <cfRule type="cellIs" dxfId="1858" priority="157" operator="equal">
      <formula>"Alta"</formula>
    </cfRule>
    <cfRule type="cellIs" dxfId="1857" priority="158" operator="equal">
      <formula>"Media"</formula>
    </cfRule>
    <cfRule type="cellIs" dxfId="1856" priority="159" operator="equal">
      <formula>"Baja"</formula>
    </cfRule>
    <cfRule type="cellIs" dxfId="1855" priority="160" operator="equal">
      <formula>"Muy Baja"</formula>
    </cfRule>
  </conditionalFormatting>
  <conditionalFormatting sqref="AD46">
    <cfRule type="cellIs" dxfId="1854" priority="127" operator="equal">
      <formula>"Muy Alta"</formula>
    </cfRule>
    <cfRule type="cellIs" dxfId="1853" priority="128" operator="equal">
      <formula>"Alta"</formula>
    </cfRule>
    <cfRule type="cellIs" dxfId="1852" priority="129" operator="equal">
      <formula>"Media"</formula>
    </cfRule>
    <cfRule type="cellIs" dxfId="1851" priority="130" operator="equal">
      <formula>"Baja"</formula>
    </cfRule>
    <cfRule type="cellIs" dxfId="1850" priority="131" operator="equal">
      <formula>"Muy Baja"</formula>
    </cfRule>
  </conditionalFormatting>
  <conditionalFormatting sqref="AD53">
    <cfRule type="cellIs" dxfId="1849" priority="98" operator="equal">
      <formula>"Muy Alta"</formula>
    </cfRule>
    <cfRule type="cellIs" dxfId="1848" priority="99" operator="equal">
      <formula>"Alta"</formula>
    </cfRule>
    <cfRule type="cellIs" dxfId="1847" priority="100" operator="equal">
      <formula>"Media"</formula>
    </cfRule>
    <cfRule type="cellIs" dxfId="1846" priority="101" operator="equal">
      <formula>"Baja"</formula>
    </cfRule>
    <cfRule type="cellIs" dxfId="1845" priority="102" operator="equal">
      <formula>"Muy Baja"</formula>
    </cfRule>
  </conditionalFormatting>
  <conditionalFormatting sqref="AD60">
    <cfRule type="cellIs" dxfId="1844" priority="69" operator="equal">
      <formula>"Muy Alta"</formula>
    </cfRule>
    <cfRule type="cellIs" dxfId="1843" priority="70" operator="equal">
      <formula>"Alta"</formula>
    </cfRule>
    <cfRule type="cellIs" dxfId="1842" priority="71" operator="equal">
      <formula>"Media"</formula>
    </cfRule>
    <cfRule type="cellIs" dxfId="1841" priority="72" operator="equal">
      <formula>"Baja"</formula>
    </cfRule>
    <cfRule type="cellIs" dxfId="1840" priority="73" operator="equal">
      <formula>"Muy Baja"</formula>
    </cfRule>
  </conditionalFormatting>
  <conditionalFormatting sqref="AD67">
    <cfRule type="cellIs" dxfId="1839" priority="40" operator="equal">
      <formula>"Muy Alta"</formula>
    </cfRule>
    <cfRule type="cellIs" dxfId="1838" priority="41" operator="equal">
      <formula>"Alta"</formula>
    </cfRule>
    <cfRule type="cellIs" dxfId="1837" priority="42" operator="equal">
      <formula>"Media"</formula>
    </cfRule>
    <cfRule type="cellIs" dxfId="1836" priority="43" operator="equal">
      <formula>"Baja"</formula>
    </cfRule>
    <cfRule type="cellIs" dxfId="1835" priority="44" operator="equal">
      <formula>"Muy Baja"</formula>
    </cfRule>
  </conditionalFormatting>
  <conditionalFormatting sqref="AD74">
    <cfRule type="cellIs" dxfId="1834" priority="11" operator="equal">
      <formula>"Muy Alta"</formula>
    </cfRule>
    <cfRule type="cellIs" dxfId="1833" priority="12" operator="equal">
      <formula>"Alta"</formula>
    </cfRule>
    <cfRule type="cellIs" dxfId="1832" priority="13" operator="equal">
      <formula>"Media"</formula>
    </cfRule>
    <cfRule type="cellIs" dxfId="1831" priority="14" operator="equal">
      <formula>"Baja"</formula>
    </cfRule>
    <cfRule type="cellIs" dxfId="1830" priority="15" operator="equal">
      <formula>"Muy Baja"</formula>
    </cfRule>
  </conditionalFormatting>
  <conditionalFormatting sqref="AF11">
    <cfRule type="cellIs" dxfId="1829" priority="267" operator="equal">
      <formula>"Catastrófico"</formula>
    </cfRule>
    <cfRule type="cellIs" dxfId="1828" priority="268" operator="equal">
      <formula>"Mayor"</formula>
    </cfRule>
    <cfRule type="cellIs" dxfId="1827" priority="269" operator="equal">
      <formula>"Moderado"</formula>
    </cfRule>
    <cfRule type="cellIs" dxfId="1826" priority="270" operator="equal">
      <formula>"Menor"</formula>
    </cfRule>
    <cfRule type="cellIs" dxfId="1825" priority="271" operator="equal">
      <formula>"Leve"</formula>
    </cfRule>
  </conditionalFormatting>
  <conditionalFormatting sqref="AF18">
    <cfRule type="cellIs" dxfId="1824" priority="238" operator="equal">
      <formula>"Catastrófico"</formula>
    </cfRule>
    <cfRule type="cellIs" dxfId="1823" priority="239" operator="equal">
      <formula>"Mayor"</formula>
    </cfRule>
    <cfRule type="cellIs" dxfId="1822" priority="240" operator="equal">
      <formula>"Moderado"</formula>
    </cfRule>
    <cfRule type="cellIs" dxfId="1821" priority="241" operator="equal">
      <formula>"Menor"</formula>
    </cfRule>
    <cfRule type="cellIs" dxfId="1820" priority="242" operator="equal">
      <formula>"Leve"</formula>
    </cfRule>
  </conditionalFormatting>
  <conditionalFormatting sqref="AF25">
    <cfRule type="cellIs" dxfId="1819" priority="209" operator="equal">
      <formula>"Catastrófico"</formula>
    </cfRule>
    <cfRule type="cellIs" dxfId="1818" priority="210" operator="equal">
      <formula>"Mayor"</formula>
    </cfRule>
    <cfRule type="cellIs" dxfId="1817" priority="211" operator="equal">
      <formula>"Moderado"</formula>
    </cfRule>
    <cfRule type="cellIs" dxfId="1816" priority="212" operator="equal">
      <formula>"Menor"</formula>
    </cfRule>
    <cfRule type="cellIs" dxfId="1815" priority="213" operator="equal">
      <formula>"Leve"</formula>
    </cfRule>
  </conditionalFormatting>
  <conditionalFormatting sqref="AF32">
    <cfRule type="cellIs" dxfId="1814" priority="180" operator="equal">
      <formula>"Catastrófico"</formula>
    </cfRule>
    <cfRule type="cellIs" dxfId="1813" priority="181" operator="equal">
      <formula>"Mayor"</formula>
    </cfRule>
    <cfRule type="cellIs" dxfId="1812" priority="182" operator="equal">
      <formula>"Moderado"</formula>
    </cfRule>
    <cfRule type="cellIs" dxfId="1811" priority="183" operator="equal">
      <formula>"Menor"</formula>
    </cfRule>
    <cfRule type="cellIs" dxfId="1810" priority="184" operator="equal">
      <formula>"Leve"</formula>
    </cfRule>
  </conditionalFormatting>
  <conditionalFormatting sqref="AF39">
    <cfRule type="cellIs" dxfId="1809" priority="151" operator="equal">
      <formula>"Catastrófico"</formula>
    </cfRule>
    <cfRule type="cellIs" dxfId="1808" priority="152" operator="equal">
      <formula>"Mayor"</formula>
    </cfRule>
    <cfRule type="cellIs" dxfId="1807" priority="153" operator="equal">
      <formula>"Moderado"</formula>
    </cfRule>
    <cfRule type="cellIs" dxfId="1806" priority="154" operator="equal">
      <formula>"Menor"</formula>
    </cfRule>
    <cfRule type="cellIs" dxfId="1805" priority="155" operator="equal">
      <formula>"Leve"</formula>
    </cfRule>
  </conditionalFormatting>
  <conditionalFormatting sqref="AF46">
    <cfRule type="cellIs" dxfId="1804" priority="122" operator="equal">
      <formula>"Catastrófico"</formula>
    </cfRule>
    <cfRule type="cellIs" dxfId="1803" priority="123" operator="equal">
      <formula>"Mayor"</formula>
    </cfRule>
    <cfRule type="cellIs" dxfId="1802" priority="124" operator="equal">
      <formula>"Moderado"</formula>
    </cfRule>
    <cfRule type="cellIs" dxfId="1801" priority="125" operator="equal">
      <formula>"Menor"</formula>
    </cfRule>
    <cfRule type="cellIs" dxfId="1800" priority="126" operator="equal">
      <formula>"Leve"</formula>
    </cfRule>
  </conditionalFormatting>
  <conditionalFormatting sqref="AF53">
    <cfRule type="cellIs" dxfId="1799" priority="93" operator="equal">
      <formula>"Catastrófico"</formula>
    </cfRule>
    <cfRule type="cellIs" dxfId="1798" priority="94" operator="equal">
      <formula>"Mayor"</formula>
    </cfRule>
    <cfRule type="cellIs" dxfId="1797" priority="95" operator="equal">
      <formula>"Moderado"</formula>
    </cfRule>
    <cfRule type="cellIs" dxfId="1796" priority="96" operator="equal">
      <formula>"Menor"</formula>
    </cfRule>
    <cfRule type="cellIs" dxfId="1795" priority="97" operator="equal">
      <formula>"Leve"</formula>
    </cfRule>
  </conditionalFormatting>
  <conditionalFormatting sqref="AF60">
    <cfRule type="cellIs" dxfId="1794" priority="64" operator="equal">
      <formula>"Catastrófico"</formula>
    </cfRule>
    <cfRule type="cellIs" dxfId="1793" priority="65" operator="equal">
      <formula>"Mayor"</formula>
    </cfRule>
    <cfRule type="cellIs" dxfId="1792" priority="66" operator="equal">
      <formula>"Moderado"</formula>
    </cfRule>
    <cfRule type="cellIs" dxfId="1791" priority="67" operator="equal">
      <formula>"Menor"</formula>
    </cfRule>
    <cfRule type="cellIs" dxfId="1790" priority="68" operator="equal">
      <formula>"Leve"</formula>
    </cfRule>
  </conditionalFormatting>
  <conditionalFormatting sqref="AF67">
    <cfRule type="cellIs" dxfId="1789" priority="35" operator="equal">
      <formula>"Catastrófico"</formula>
    </cfRule>
    <cfRule type="cellIs" dxfId="1788" priority="36" operator="equal">
      <formula>"Mayor"</formula>
    </cfRule>
    <cfRule type="cellIs" dxfId="1787" priority="37" operator="equal">
      <formula>"Moderado"</formula>
    </cfRule>
    <cfRule type="cellIs" dxfId="1786" priority="38" operator="equal">
      <formula>"Menor"</formula>
    </cfRule>
    <cfRule type="cellIs" dxfId="1785" priority="39" operator="equal">
      <formula>"Leve"</formula>
    </cfRule>
  </conditionalFormatting>
  <conditionalFormatting sqref="AF74">
    <cfRule type="cellIs" dxfId="1784" priority="6" operator="equal">
      <formula>"Catastrófico"</formula>
    </cfRule>
    <cfRule type="cellIs" dxfId="1783" priority="7" operator="equal">
      <formula>"Mayor"</formula>
    </cfRule>
    <cfRule type="cellIs" dxfId="1782" priority="8" operator="equal">
      <formula>"Moderado"</formula>
    </cfRule>
    <cfRule type="cellIs" dxfId="1781" priority="9" operator="equal">
      <formula>"Menor"</formula>
    </cfRule>
    <cfRule type="cellIs" dxfId="1780" priority="10" operator="equal">
      <formula>"Leve"</formula>
    </cfRule>
  </conditionalFormatting>
  <conditionalFormatting sqref="AH11">
    <cfRule type="cellIs" dxfId="1779" priority="263" operator="equal">
      <formula>"Extremo"</formula>
    </cfRule>
    <cfRule type="cellIs" dxfId="1778" priority="264" operator="equal">
      <formula>"Alto"</formula>
    </cfRule>
    <cfRule type="cellIs" dxfId="1777" priority="265" operator="equal">
      <formula>"Moderado"</formula>
    </cfRule>
    <cfRule type="cellIs" dxfId="1776" priority="266" operator="equal">
      <formula>"Bajo"</formula>
    </cfRule>
  </conditionalFormatting>
  <conditionalFormatting sqref="AH18">
    <cfRule type="cellIs" dxfId="1775" priority="234" operator="equal">
      <formula>"Extremo"</formula>
    </cfRule>
    <cfRule type="cellIs" dxfId="1774" priority="235" operator="equal">
      <formula>"Alto"</formula>
    </cfRule>
    <cfRule type="cellIs" dxfId="1773" priority="236" operator="equal">
      <formula>"Moderado"</formula>
    </cfRule>
    <cfRule type="cellIs" dxfId="1772" priority="237" operator="equal">
      <formula>"Bajo"</formula>
    </cfRule>
  </conditionalFormatting>
  <conditionalFormatting sqref="AH25">
    <cfRule type="cellIs" dxfId="1771" priority="205" operator="equal">
      <formula>"Extremo"</formula>
    </cfRule>
    <cfRule type="cellIs" dxfId="1770" priority="206" operator="equal">
      <formula>"Alto"</formula>
    </cfRule>
    <cfRule type="cellIs" dxfId="1769" priority="207" operator="equal">
      <formula>"Moderado"</formula>
    </cfRule>
    <cfRule type="cellIs" dxfId="1768" priority="208" operator="equal">
      <formula>"Bajo"</formula>
    </cfRule>
  </conditionalFormatting>
  <conditionalFormatting sqref="AH32">
    <cfRule type="cellIs" dxfId="1767" priority="176" operator="equal">
      <formula>"Extremo"</formula>
    </cfRule>
    <cfRule type="cellIs" dxfId="1766" priority="177" operator="equal">
      <formula>"Alto"</formula>
    </cfRule>
    <cfRule type="cellIs" dxfId="1765" priority="178" operator="equal">
      <formula>"Moderado"</formula>
    </cfRule>
    <cfRule type="cellIs" dxfId="1764" priority="179" operator="equal">
      <formula>"Bajo"</formula>
    </cfRule>
  </conditionalFormatting>
  <conditionalFormatting sqref="AH39">
    <cfRule type="cellIs" dxfId="1763" priority="147" operator="equal">
      <formula>"Extremo"</formula>
    </cfRule>
    <cfRule type="cellIs" dxfId="1762" priority="148" operator="equal">
      <formula>"Alto"</formula>
    </cfRule>
    <cfRule type="cellIs" dxfId="1761" priority="149" operator="equal">
      <formula>"Moderado"</formula>
    </cfRule>
    <cfRule type="cellIs" dxfId="1760" priority="150" operator="equal">
      <formula>"Bajo"</formula>
    </cfRule>
  </conditionalFormatting>
  <conditionalFormatting sqref="AH46">
    <cfRule type="cellIs" dxfId="1759" priority="118" operator="equal">
      <formula>"Extremo"</formula>
    </cfRule>
    <cfRule type="cellIs" dxfId="1758" priority="119" operator="equal">
      <formula>"Alto"</formula>
    </cfRule>
    <cfRule type="cellIs" dxfId="1757" priority="120" operator="equal">
      <formula>"Moderado"</formula>
    </cfRule>
    <cfRule type="cellIs" dxfId="1756" priority="121" operator="equal">
      <formula>"Bajo"</formula>
    </cfRule>
  </conditionalFormatting>
  <conditionalFormatting sqref="AH53">
    <cfRule type="cellIs" dxfId="1755" priority="89" operator="equal">
      <formula>"Extremo"</formula>
    </cfRule>
    <cfRule type="cellIs" dxfId="1754" priority="90" operator="equal">
      <formula>"Alto"</formula>
    </cfRule>
    <cfRule type="cellIs" dxfId="1753" priority="91" operator="equal">
      <formula>"Moderado"</formula>
    </cfRule>
    <cfRule type="cellIs" dxfId="1752" priority="92" operator="equal">
      <formula>"Bajo"</formula>
    </cfRule>
  </conditionalFormatting>
  <conditionalFormatting sqref="AH60">
    <cfRule type="cellIs" dxfId="1751" priority="60" operator="equal">
      <formula>"Extremo"</formula>
    </cfRule>
    <cfRule type="cellIs" dxfId="1750" priority="61" operator="equal">
      <formula>"Alto"</formula>
    </cfRule>
    <cfRule type="cellIs" dxfId="1749" priority="62" operator="equal">
      <formula>"Moderado"</formula>
    </cfRule>
    <cfRule type="cellIs" dxfId="1748" priority="63" operator="equal">
      <formula>"Bajo"</formula>
    </cfRule>
  </conditionalFormatting>
  <conditionalFormatting sqref="AH67">
    <cfRule type="cellIs" dxfId="1747" priority="31" operator="equal">
      <formula>"Extremo"</formula>
    </cfRule>
    <cfRule type="cellIs" dxfId="1746" priority="32" operator="equal">
      <formula>"Alto"</formula>
    </cfRule>
    <cfRule type="cellIs" dxfId="1745" priority="33" operator="equal">
      <formula>"Moderado"</formula>
    </cfRule>
    <cfRule type="cellIs" dxfId="1744" priority="34" operator="equal">
      <formula>"Bajo"</formula>
    </cfRule>
  </conditionalFormatting>
  <conditionalFormatting sqref="AH74">
    <cfRule type="cellIs" dxfId="1743" priority="2" operator="equal">
      <formula>"Extremo"</formula>
    </cfRule>
    <cfRule type="cellIs" dxfId="1742" priority="3" operator="equal">
      <formula>"Alto"</formula>
    </cfRule>
    <cfRule type="cellIs" dxfId="1741" priority="4" operator="equal">
      <formula>"Moderado"</formula>
    </cfRule>
    <cfRule type="cellIs" dxfId="174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202E5232-ABFA-467B-9DEB-DBBBB08CDDF3}">
          <x14:formula1>
            <xm:f>'D:\Backup cede 2022\Mis documentos\SGC\2025\Consolidación de riesgos 2025\CEDE10\Gestión\CORREGIDO\[FO-CEDE5-DIGEC-487 Administración de Riesgos de Gestión AMBIENTAL OK.xlsx]Opciones Tratamiento'!#REF!</xm:f>
          </x14:formula1>
          <xm:sqref>H11:H80</xm:sqref>
        </x14:dataValidation>
        <x14:dataValidation type="list" allowBlank="1" showInputMessage="1" showErrorMessage="1" xr:uid="{7135B7DA-11C5-4568-907C-5F2F72DFA95A}">
          <x14:formula1>
            <xm:f>'D:\Backup cede 2022\Mis documentos\SGC\2025\Consolidación de riesgos 2025\CEDE10\Gestión\CORREGIDO\[FO-CEDE5-DIGEC-487 Administración de Riesgos de Gestión AMBIENTAL OK.xlsx]Opciones Tratamiento'!#REF!</xm:f>
          </x14:formula1>
          <xm:sqref>AO60 AO53 AO46 AO39 AO32 AO25 AO18 AO11 AO67 AO74 AI53 AI11 AI18 AI25 AI32 AI39 AI46 AI60 AI67 AI74 B11 C11:D80</xm:sqref>
        </x14:dataValidation>
        <x14:dataValidation type="list" allowBlank="1" showInputMessage="1" showErrorMessage="1" xr:uid="{5574E251-C595-4852-8FAB-572B12791DFF}">
          <x14:formula1>
            <xm:f>'D:\Backup cede 2022\Mis documentos\SGC\2025\Consolidación de riesgos 2025\CEDE10\Gestión\CORREGIDO\[FO-CEDE5-DIGEC-487 Administración de Riesgos de Gestión AMBIENTAL OK.xlsx]Tabla Impacto'!#REF!</xm:f>
          </x14:formula1>
          <xm:sqref>L11:L80</xm:sqref>
        </x14:dataValidation>
        <x14:dataValidation type="list" allowBlank="1" showInputMessage="1" showErrorMessage="1" xr:uid="{2ED3900E-0ADB-4315-A2D7-3BC31D938FF3}">
          <x14:formula1>
            <xm:f>'D:\Backup cede 2022\Mis documentos\SGC\2025\Consolidación de riesgos 2025\CEDE10\Gestión\CORREGIDO\[FO-CEDE5-DIGEC-487 Administración de Riesgos de Gestión AMBIENTAL OK.xlsx]Tabla Valoración controles'!#REF!</xm:f>
          </x14:formula1>
          <xm:sqref>W11:X80 Z11:AB80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2FECB-4956-4C6A-A525-688B3A3A2C66}">
  <dimension ref="A1:BM81"/>
  <sheetViews>
    <sheetView showGridLines="0" zoomScale="80" zoomScaleNormal="80" workbookViewId="0">
      <selection activeCell="AC84" sqref="AC84"/>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75"/>
      <c r="AP1" s="275"/>
      <c r="AQ1" s="275"/>
      <c r="AR1" s="276"/>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77"/>
      <c r="AP2" s="277"/>
      <c r="AQ2" s="277"/>
      <c r="AR2" s="278"/>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77"/>
      <c r="AP3" s="277"/>
      <c r="AQ3" s="277"/>
      <c r="AR3" s="278"/>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79"/>
      <c r="AP4" s="279"/>
      <c r="AQ4" s="279"/>
      <c r="AR4" s="280"/>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271</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272</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90" customHeight="1" thickBot="1" x14ac:dyDescent="0.35">
      <c r="A7" s="213" t="s">
        <v>20</v>
      </c>
      <c r="B7" s="214"/>
      <c r="C7" s="214"/>
      <c r="D7" s="215"/>
      <c r="E7" s="262" t="s">
        <v>273</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50" customHeight="1" x14ac:dyDescent="0.25">
      <c r="A11" s="171" t="s">
        <v>60</v>
      </c>
      <c r="B11" s="172" t="s">
        <v>10</v>
      </c>
      <c r="C11" s="175" t="s">
        <v>85</v>
      </c>
      <c r="D11" s="166" t="s">
        <v>86</v>
      </c>
      <c r="E11" s="166" t="s">
        <v>274</v>
      </c>
      <c r="F11" s="166" t="s">
        <v>275</v>
      </c>
      <c r="G11" s="165" t="str">
        <f>+CONCATENATE(D11," ",E11," ",F11)</f>
        <v>Posibilidad de efectos dañoso sobre bienes públicos por pérdida de terrenos a cargo del Ejército Nacional por invasiones,  a causa de la omisión en la verificación del estado de los cerramientos de linderos, por parte del personal responsable de las Unidades.</v>
      </c>
      <c r="H11" s="166" t="s">
        <v>63</v>
      </c>
      <c r="I11" s="153">
        <v>1302</v>
      </c>
      <c r="J11" s="161" t="str">
        <f>IF(I11&lt;=0,"",IF(I11&lt;=3,"Muy Baja",IF(I11&lt;=34,"Baja",IF(I11&lt;=600,"Media",IF(I11&lt;=6000,"Alta","Muy Alta")))))</f>
        <v>Alta</v>
      </c>
      <c r="K11" s="162">
        <f>IF(J11="","",IF(J11="Muy Baja",0.2,IF(J11="Baja",0.4,IF(J11="Media",0.6,IF(J11="Alta",0.8,IF(J11="Muy Alta",1,))))))</f>
        <v>0.8</v>
      </c>
      <c r="L11" s="160" t="s">
        <v>223</v>
      </c>
      <c r="M11" s="160" t="str">
        <f>IF(NOT(ISERROR(MATCH(L11,'[9]Tabla Impacto'!$B$221:$B$223,0))),'[9]Tabla Impacto'!$F$223,L11)</f>
        <v xml:space="preserve">     Entre 10 y 50 SMLMV </v>
      </c>
      <c r="N11" s="161" t="str">
        <f>IF(OR(M11='[9]Tabla Impacto'!$C$11,M11='[9]Tabla Impacto'!$D$11),"Leve",IF(OR(M11='[9]Tabla Impacto'!$C$12,M11='[9]Tabla Impacto'!$D$12),"Menor",IF(OR(M11='[9]Tabla Impacto'!$C$13,M11='[9]Tabla Impacto'!$D$13),"Moderado",IF(OR(M11='[9]Tabla Impacto'!$C$14,M11='[9]Tabla Impacto'!$D$14),"Mayor",IF(OR(M11='[9]Tabla Impacto'!$C$15,M11='[9]Tabla Impacto'!$D$15),"Catastrófico","")))))</f>
        <v>Menor</v>
      </c>
      <c r="O11" s="162">
        <f>IF(N11="","",IF(N11="Leve",0.2,IF(N11="Menor",0.4,IF(N11="Moderado",0.6,IF(N11="Mayor",0.8,IF(N11="Catastrófico",1,))))))</f>
        <v>0.4</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7" t="s">
        <v>191</v>
      </c>
      <c r="R11" s="57" t="s">
        <v>276</v>
      </c>
      <c r="S11" s="57" t="s">
        <v>277</v>
      </c>
      <c r="T11" s="57" t="s">
        <v>278</v>
      </c>
      <c r="U11" s="56" t="str">
        <f>+CONCATENATE(R11," ",S11," ",T11)</f>
        <v>El Suboficial de Finca Raíz de las Brigadas verifica trimestralmente el cerramiento de los predios a cargo de la Unidad Militar de acuerdo con la Directiva Permanente "Gestión de Finca Raíz -  Geomática y Topografía" - Anexo "D" y "J", con el fin de conocer los bienes fiscales a cargo y evitar la invasión de los predios,  en caso de presentarse las novedades se debe realizar las gestiones pertinentes para realizar el mantenimiento de los cerramientos, dejando como evidencia el informe de linderos de predios.</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66</v>
      </c>
      <c r="AA11" s="55" t="s">
        <v>67</v>
      </c>
      <c r="AB11" s="55" t="s">
        <v>68</v>
      </c>
      <c r="AC11" s="11">
        <f>IFERROR(IF(V11="Probabilidad",(K11-(+K11*Y11)),IF(V11="Impacto",K11,"")),"")</f>
        <v>0.48</v>
      </c>
      <c r="AD11" s="164" t="str">
        <f>IFERROR(LOOKUP(LOOKUP(2,1/(AC11:AC17&lt;&gt;""),AC11:AC17),'[9]Opciones Tratamiento'!$I$2:$I$6,'[9]Opciones Tratamiento'!$J$2:$J$6),"")</f>
        <v>Muy Baja</v>
      </c>
      <c r="AE11" s="12">
        <f>+AC11</f>
        <v>0.48</v>
      </c>
      <c r="AF11" s="164" t="str">
        <f>IFERROR(LOOKUP(LOOKUP(2,1/(AG11:AG17&lt;&gt;""),AG11:AG17),'[9]Opciones Tratamiento'!L2:M6),"")</f>
        <v>Menor</v>
      </c>
      <c r="AG11" s="12">
        <f>IFERROR(IF(V11="Impacto",(O11-(+O11*Y11)),IF(V11="Probabilidad",O11,"")),"")</f>
        <v>0.4</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155" t="s">
        <v>146</v>
      </c>
      <c r="AJ11" s="56"/>
      <c r="AK11" s="54">
        <v>1</v>
      </c>
      <c r="AL11" s="57" t="s">
        <v>551</v>
      </c>
      <c r="AM11" s="57" t="s">
        <v>279</v>
      </c>
      <c r="AN11" s="56"/>
      <c r="AO11" s="153" t="s">
        <v>81</v>
      </c>
      <c r="AP11" s="156" t="s">
        <v>280</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50" customHeight="1" x14ac:dyDescent="0.25">
      <c r="A12" s="144"/>
      <c r="B12" s="173"/>
      <c r="C12" s="147"/>
      <c r="D12" s="138"/>
      <c r="E12" s="138"/>
      <c r="F12" s="138"/>
      <c r="G12" s="150"/>
      <c r="H12" s="138"/>
      <c r="I12" s="114"/>
      <c r="J12" s="123"/>
      <c r="K12" s="126"/>
      <c r="L12" s="141"/>
      <c r="M12" s="141"/>
      <c r="N12" s="123"/>
      <c r="O12" s="126"/>
      <c r="P12" s="129"/>
      <c r="Q12" s="48" t="s">
        <v>196</v>
      </c>
      <c r="R12" s="50" t="s">
        <v>281</v>
      </c>
      <c r="S12" s="50" t="s">
        <v>282</v>
      </c>
      <c r="T12" s="50" t="s">
        <v>283</v>
      </c>
      <c r="U12" s="52" t="str">
        <f t="shared" ref="U12:U17" si="0">+CONCATENATE(R12," ",S12," ",T12)</f>
        <v>El Suboficial de Finca Raíz de la Brigada verifica semestralmente el estado general de los predios mediante las revistas realizadas por la unidad militar, de acuerdo con la Directiva Permanente "Gestión de Finca Raíz - Geomática y Topografía", con el fin de conocer la situación general de los predios y mantener actualizada la información de cada uno, en caso de encontrar novedades se deben reportar al Comandante de la Unidad para tomar las acciones pertinentes, dejando como evidencia el acta de revista semestral.</v>
      </c>
      <c r="V12" s="16" t="str">
        <f t="shared" ref="V12:V75" si="1">IF(OR(W12="Preventivo",W12="Detectivo"),"Probabilidad",IF(W12="Correctivo","Impacto",""))</f>
        <v>Probabilidad</v>
      </c>
      <c r="W12" s="46" t="s">
        <v>64</v>
      </c>
      <c r="X12" s="46" t="s">
        <v>65</v>
      </c>
      <c r="Y12" s="17" t="str">
        <f t="shared" ref="Y12" si="2">IF(AND(W12="Preventivo",X12="Automático"),"50%",IF(AND(W12="Preventivo",X12="Manual"),"40%",IF(AND(W12="Detectivo",X12="Automático"),"40%",IF(AND(W12="Detectivo",X12="Manual"),"30%",IF(AND(W12="Correctivo",X12="Automático"),"35%",IF(AND(W12="Correctivo",X12="Manual"),"25%",""))))))</f>
        <v>40%</v>
      </c>
      <c r="Z12" s="46" t="s">
        <v>66</v>
      </c>
      <c r="AA12" s="46" t="s">
        <v>67</v>
      </c>
      <c r="AB12" s="46" t="s">
        <v>68</v>
      </c>
      <c r="AC12" s="18">
        <f>IFERROR(IF(AND(V11="Probabilidad",V12="Probabilidad"),(AE11-(+AE11*Y12)),IF(V12="Probabilidad",(K11-(+K11*Y12)),IF(V12="Impacto",AE11,""))),"")</f>
        <v>0.28799999999999998</v>
      </c>
      <c r="AD12" s="132"/>
      <c r="AE12" s="19">
        <f t="shared" ref="AE12" si="3">+AC12</f>
        <v>0.28799999999999998</v>
      </c>
      <c r="AF12" s="132"/>
      <c r="AG12" s="19">
        <f>IFERROR(IF(AND(V11="Impacto",V12="Impacto"),(AG11-(+AG11*Y12)),IF(V12="Impacto",(O11-(+O11*Y12)),IF(V12="Probabilidad",AG11,""))),"")</f>
        <v>0.4</v>
      </c>
      <c r="AH12" s="135"/>
      <c r="AI12" s="111"/>
      <c r="AJ12" s="52"/>
      <c r="AK12" s="48"/>
      <c r="AL12" s="50"/>
      <c r="AM12" s="50"/>
      <c r="AN12" s="52"/>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150" customHeight="1" x14ac:dyDescent="0.25">
      <c r="A13" s="144"/>
      <c r="B13" s="173"/>
      <c r="C13" s="147"/>
      <c r="D13" s="138"/>
      <c r="E13" s="138"/>
      <c r="F13" s="138"/>
      <c r="G13" s="150"/>
      <c r="H13" s="138"/>
      <c r="I13" s="114"/>
      <c r="J13" s="123"/>
      <c r="K13" s="126"/>
      <c r="L13" s="141"/>
      <c r="M13" s="141"/>
      <c r="N13" s="123"/>
      <c r="O13" s="126"/>
      <c r="P13" s="129"/>
      <c r="Q13" s="48" t="s">
        <v>199</v>
      </c>
      <c r="R13" s="50" t="s">
        <v>284</v>
      </c>
      <c r="S13" s="50" t="s">
        <v>285</v>
      </c>
      <c r="T13" s="50" t="s">
        <v>286</v>
      </c>
      <c r="U13" s="52" t="str">
        <f t="shared" si="0"/>
        <v>El Oficial Finca Raíz COING verifica semestralmente el seguimiento de las acciones si se presenta una invasión en los terrenos a cargo, de acuerdo con el Procedimiento "FO-COING-215 Manejo de Invasores", con el fin de instaurar acciones jurídicas correspondientes ante las autoridades competentes, en caso de que se presente la invasión de los predios se debe informar al COING para iniciar las acciones jurídicas, dejando como evidencia la acción presentada.</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0.17279999999999998</v>
      </c>
      <c r="AD13" s="132"/>
      <c r="AE13" s="19">
        <f>+AC13</f>
        <v>0.17279999999999998</v>
      </c>
      <c r="AF13" s="132"/>
      <c r="AG13" s="19">
        <f>IFERROR(IF(AND(V11="Impacto",V12="Impacto",V13="Impacto"),(AG12-(+AG12*Y13)),IF(V13="Impacto",(O11-(+O11*Y13)),IF(V13="Probabilidad",AG12,""))),"")</f>
        <v>0.4</v>
      </c>
      <c r="AH13" s="135"/>
      <c r="AI13" s="111"/>
      <c r="AJ13" s="52"/>
      <c r="AK13" s="48"/>
      <c r="AL13" s="50"/>
      <c r="AM13" s="48"/>
      <c r="AN13" s="52"/>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customHeight="1" x14ac:dyDescent="0.25">
      <c r="A14" s="144"/>
      <c r="B14" s="173"/>
      <c r="C14" s="147"/>
      <c r="D14" s="138"/>
      <c r="E14" s="138"/>
      <c r="F14" s="138"/>
      <c r="G14" s="150"/>
      <c r="H14" s="138"/>
      <c r="I14" s="114"/>
      <c r="J14" s="123"/>
      <c r="K14" s="126"/>
      <c r="L14" s="141"/>
      <c r="M14" s="141"/>
      <c r="N14" s="123"/>
      <c r="O14" s="126"/>
      <c r="P14" s="129"/>
      <c r="Q14" s="48"/>
      <c r="R14" s="50"/>
      <c r="S14" s="50"/>
      <c r="T14" s="50"/>
      <c r="U14" s="52" t="str">
        <f t="shared" si="0"/>
        <v xml:space="preserve">  </v>
      </c>
      <c r="V14" s="16" t="str">
        <f t="shared" si="1"/>
        <v/>
      </c>
      <c r="W14" s="46"/>
      <c r="X14" s="46"/>
      <c r="Y14" s="17" t="str">
        <f t="shared" ref="Y14" si="4">IF(AND(W14="Preventivo",X14="Automático"),"50%",IF(AND(W14="Preventivo",X14="Manual"),"40%",IF(AND(W14="Detectivo",X14="Automático"),"40%",IF(AND(W14="Detectivo",X14="Manual"),"30%",IF(AND(W14="Correctivo",X14="Automático"),"35%",IF(AND(W14="Correctivo",X14="Manual"),"25%",""))))))</f>
        <v/>
      </c>
      <c r="Z14" s="46"/>
      <c r="AA14" s="46"/>
      <c r="AB14" s="46"/>
      <c r="AC14" s="18" t="str">
        <f>IFERROR(IF(AND(V11="Probabilidad",V12="Probabilidad",V13="Probabilidad",V14="Probabilidad"),(AE13-(+AE13*Y14)),IF(V14="Probabilidad",(K11-(+K11*Y14)),IF(V14="Impacto",AE13,""))),"")</f>
        <v/>
      </c>
      <c r="AD14" s="132"/>
      <c r="AE14" s="19" t="str">
        <f t="shared" ref="AE14:AE21" si="5">+AC14</f>
        <v/>
      </c>
      <c r="AF14" s="132"/>
      <c r="AG14" s="19" t="str">
        <f>IFERROR(IF(AND(V11="Impacto",V12="Impacto",V13="Impacto",V14="Impacto"),(AG13-(+AG13*Y14)),IF(V14="Impacto",(O11-(+O11*Y14)),IF(V14="Probabilidad",AG13,""))),"")</f>
        <v/>
      </c>
      <c r="AH14" s="135"/>
      <c r="AI14" s="111"/>
      <c r="AJ14" s="52"/>
      <c r="AK14" s="48"/>
      <c r="AL14" s="50"/>
      <c r="AM14" s="48"/>
      <c r="AN14" s="52"/>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48"/>
      <c r="R15" s="48"/>
      <c r="S15" s="48"/>
      <c r="T15" s="48"/>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52"/>
      <c r="AK15" s="48"/>
      <c r="AL15" s="50"/>
      <c r="AM15" s="48"/>
      <c r="AN15" s="52"/>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52"/>
      <c r="AK16" s="48"/>
      <c r="AL16" s="50"/>
      <c r="AM16" s="48"/>
      <c r="AN16" s="52"/>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x14ac:dyDescent="0.25">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52"/>
      <c r="AK17" s="48"/>
      <c r="AL17" s="50"/>
      <c r="AM17" s="48"/>
      <c r="AN17" s="52"/>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hidden="1" customHeight="1" x14ac:dyDescent="0.25">
      <c r="A18" s="144" t="s">
        <v>72</v>
      </c>
      <c r="B18" s="173"/>
      <c r="C18" s="147"/>
      <c r="D18" s="138"/>
      <c r="E18" s="138"/>
      <c r="F18" s="138"/>
      <c r="G18" s="150" t="str">
        <f t="shared" ref="G18" si="6">+CONCATENATE(D18," ",E18," ",F18)</f>
        <v xml:space="preserve">  </v>
      </c>
      <c r="H18" s="138"/>
      <c r="I18" s="153"/>
      <c r="J18" s="123" t="str">
        <f>IF(I18&lt;=0,"",IF(I18&lt;=3,"Muy Baja",IF(I18&lt;=34,"Baja",IF(I18&lt;=600,"Media",IF(I18&lt;=6000,"Alta","Muy Alta")))))</f>
        <v/>
      </c>
      <c r="K18" s="126" t="str">
        <f>IF(J18="","",IF(J18="Muy Baja",0.2,IF(J18="Baja",0.4,IF(J18="Media",0.6,IF(J18="Alta",0.8,IF(J18="Muy Alta",1,))))))</f>
        <v/>
      </c>
      <c r="L18" s="141"/>
      <c r="M18" s="141">
        <f>IF(NOT(ISERROR(MATCH(L18,'[9]Tabla Impacto'!$B$221:$B$223,0))),'[9]Tabla Impacto'!$F$223,L18)</f>
        <v>0</v>
      </c>
      <c r="N18" s="123" t="str">
        <f>IF(OR(M18='[9]Tabla Impacto'!$C$11,M18='[9]Tabla Impacto'!$D$11),"Leve",IF(OR(M18='[9]Tabla Impacto'!$C$12,M18='[9]Tabla Impacto'!$D$12),"Menor",IF(OR(M18='[9]Tabla Impacto'!$C$13,M18='[9]Tabla Impacto'!$D$13),"Moderado",IF(OR(M18='[9]Tabla Impacto'!$C$14,M18='[9]Tabla Impacto'!$D$14),"Mayor",IF(OR(M18='[9]Tabla Impacto'!$C$15,M18='[9]Tabla Impacto'!$D$15),"Catastrófico","")))))</f>
        <v/>
      </c>
      <c r="O18" s="126" t="str">
        <f>IF(N18="","",IF(N18="Leve",0.2,IF(N18="Menor",0.4,IF(N18="Moderado",0.6,IF(N18="Mayor",0.8,IF(N18="Catastrófico",1,))))))</f>
        <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
      </c>
      <c r="Q18" s="48"/>
      <c r="R18" s="50"/>
      <c r="S18" s="48"/>
      <c r="T18" s="50"/>
      <c r="U18" s="52" t="str">
        <f>+CONCATENATE(R18," ",S18," ",T18)</f>
        <v xml:space="preserve">  </v>
      </c>
      <c r="V18" s="16" t="str">
        <f t="shared" si="1"/>
        <v/>
      </c>
      <c r="W18" s="46"/>
      <c r="X18" s="46"/>
      <c r="Y18" s="17" t="str">
        <f>IF(AND(W18="Preventivo",X18="Automático"),"50%",IF(AND(W18="Preventivo",X18="Manual"),"40%",IF(AND(W18="Detectivo",X18="Automático"),"40%",IF(AND(W18="Detectivo",X18="Manual"),"30%",IF(AND(W18="Correctivo",X18="Automático"),"35%",IF(AND(W18="Correctivo",X18="Manual"),"25%",""))))))</f>
        <v/>
      </c>
      <c r="Z18" s="46"/>
      <c r="AA18" s="46"/>
      <c r="AB18" s="46"/>
      <c r="AC18" s="18" t="str">
        <f>IFERROR(IF(V18="Probabilidad",(K18-(+K18*Y18)),IF(V18="Impacto",K18,"")),"")</f>
        <v/>
      </c>
      <c r="AD18" s="132" t="str">
        <f>IFERROR(LOOKUP(LOOKUP(2,1/(AC18:AC24&lt;&gt;""),AC18:AC24),'[9]Opciones Tratamiento'!$I$2:$I$6,'[9]Opciones Tratamiento'!$J$2:$J$6),"")</f>
        <v/>
      </c>
      <c r="AE18" s="17" t="str">
        <f t="shared" si="5"/>
        <v/>
      </c>
      <c r="AF18" s="132" t="str">
        <f>IFERROR(LOOKUP(LOOKUP(2,1/(AG18:AG24&lt;&gt;""),AG18:AG24),'[9]Opciones Tratamiento'!L2:M6),"")</f>
        <v/>
      </c>
      <c r="AG18" s="19" t="str">
        <f>IFERROR(IF(V18="Impacto",(O18-(+O18*Y18)),IF(V18="Probabilidad",O18,"")),"")</f>
        <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
      </c>
      <c r="AI18" s="111"/>
      <c r="AJ18" s="52"/>
      <c r="AK18" s="48"/>
      <c r="AL18" s="50"/>
      <c r="AM18" s="48"/>
      <c r="AN18" s="52"/>
      <c r="AO18" s="114"/>
      <c r="AP18" s="117"/>
      <c r="AQ18" s="117"/>
      <c r="AR18" s="118"/>
      <c r="AS18" s="14"/>
      <c r="AT18" s="14"/>
      <c r="AU18" s="14"/>
      <c r="AV18" s="14"/>
      <c r="AW18" s="14"/>
      <c r="AX18" s="14"/>
      <c r="AY18" s="14"/>
      <c r="AZ18" s="14"/>
      <c r="BA18" s="14"/>
      <c r="BB18" s="14"/>
      <c r="BC18" s="14"/>
      <c r="BD18" s="14"/>
      <c r="BE18" s="14"/>
      <c r="BF18" s="14"/>
      <c r="BG18" s="14"/>
      <c r="BH18" s="14"/>
      <c r="BI18" s="14"/>
      <c r="BJ18" s="14"/>
    </row>
    <row r="19" spans="1:62" s="15" customFormat="1" ht="150" hidden="1" customHeight="1" x14ac:dyDescent="0.25">
      <c r="A19" s="144"/>
      <c r="B19" s="173"/>
      <c r="C19" s="147"/>
      <c r="D19" s="138"/>
      <c r="E19" s="138"/>
      <c r="F19" s="138"/>
      <c r="G19" s="150"/>
      <c r="H19" s="138"/>
      <c r="I19" s="114"/>
      <c r="J19" s="123"/>
      <c r="K19" s="126"/>
      <c r="L19" s="141"/>
      <c r="M19" s="141"/>
      <c r="N19" s="123"/>
      <c r="O19" s="126"/>
      <c r="P19" s="129"/>
      <c r="Q19" s="48"/>
      <c r="R19" s="48"/>
      <c r="S19" s="48"/>
      <c r="T19" s="48"/>
      <c r="U19" s="52" t="str">
        <f>+CONCATENATE(R19," ",S19," ",T19)</f>
        <v xml:space="preserve">  </v>
      </c>
      <c r="V19" s="16" t="str">
        <f t="shared" si="1"/>
        <v/>
      </c>
      <c r="W19" s="46"/>
      <c r="X19" s="46"/>
      <c r="Y19" s="17" t="str">
        <f t="shared" ref="Y19" si="7">IF(AND(W19="Preventivo",X19="Automático"),"50%",IF(AND(W19="Preventivo",X19="Manual"),"40%",IF(AND(W19="Detectivo",X19="Automático"),"40%",IF(AND(W19="Detectivo",X19="Manual"),"30%",IF(AND(W19="Correctivo",X19="Automático"),"35%",IF(AND(W19="Correctivo",X19="Manual"),"25%",""))))))</f>
        <v/>
      </c>
      <c r="Z19" s="46"/>
      <c r="AA19" s="46"/>
      <c r="AB19" s="46"/>
      <c r="AC19" s="18" t="str">
        <f>IFERROR(IF(AND(V18="Probabilidad",V19="Probabilidad"),(AE18-(+AE18*Y19)),IF(V19="Probabilidad",(K18-(+K18*Y19)),IF(V19="Impacto",AE18,""))),"")</f>
        <v/>
      </c>
      <c r="AD19" s="132"/>
      <c r="AE19" s="17" t="str">
        <f t="shared" si="5"/>
        <v/>
      </c>
      <c r="AF19" s="132"/>
      <c r="AG19" s="19" t="str">
        <f>IFERROR(IF(AND(V18="Impacto",V19="Impacto"),(AG18-(+AG18*Y19)),IF(V19="Impacto",(O18-(+O18*Y19)),IF(V19="Probabilidad",AG18,""))),"")</f>
        <v/>
      </c>
      <c r="AH19" s="135"/>
      <c r="AI19" s="111"/>
      <c r="AJ19" s="52"/>
      <c r="AK19" s="48"/>
      <c r="AL19" s="50"/>
      <c r="AM19" s="48"/>
      <c r="AN19" s="52"/>
      <c r="AO19" s="114"/>
      <c r="AP19" s="117"/>
      <c r="AQ19" s="117"/>
      <c r="AR19" s="118"/>
      <c r="AS19" s="14"/>
      <c r="AT19" s="14"/>
      <c r="AU19" s="14"/>
      <c r="AV19" s="14"/>
      <c r="AW19" s="14"/>
      <c r="AX19" s="14"/>
      <c r="AY19" s="14"/>
      <c r="AZ19" s="14"/>
      <c r="BA19" s="14"/>
      <c r="BB19" s="14"/>
      <c r="BC19" s="14"/>
      <c r="BD19" s="14"/>
      <c r="BE19" s="14"/>
      <c r="BF19" s="14"/>
      <c r="BG19" s="14"/>
      <c r="BH19" s="14"/>
      <c r="BI19" s="14"/>
      <c r="BJ19" s="14"/>
    </row>
    <row r="20" spans="1:62" s="15" customFormat="1" ht="150" hidden="1" customHeight="1" x14ac:dyDescent="0.25">
      <c r="A20" s="144"/>
      <c r="B20" s="173"/>
      <c r="C20" s="147"/>
      <c r="D20" s="138"/>
      <c r="E20" s="138"/>
      <c r="F20" s="138"/>
      <c r="G20" s="150"/>
      <c r="H20" s="138"/>
      <c r="I20" s="114"/>
      <c r="J20" s="123"/>
      <c r="K20" s="126"/>
      <c r="L20" s="141"/>
      <c r="M20" s="141"/>
      <c r="N20" s="123"/>
      <c r="O20" s="126"/>
      <c r="P20" s="129"/>
      <c r="Q20" s="48"/>
      <c r="R20" s="48"/>
      <c r="S20" s="48"/>
      <c r="T20" s="48"/>
      <c r="U20" s="52" t="str">
        <f t="shared" ref="U20:U24" si="8">+CONCATENATE(R20," ",S20," ",T20)</f>
        <v xml:space="preserve">  </v>
      </c>
      <c r="V20" s="16" t="str">
        <f t="shared" si="1"/>
        <v/>
      </c>
      <c r="W20" s="46"/>
      <c r="X20" s="46"/>
      <c r="Y20" s="17" t="str">
        <f>IF(AND(W20="Preventivo",X20="Automático"),"50%",IF(AND(W20="Preventivo",X20="Manual"),"40%",IF(AND(W20="Detectivo",X20="Automático"),"40%",IF(AND(W20="Detectivo",X20="Manual"),"30%",IF(AND(W20="Correctivo",X20="Automático"),"35%",IF(AND(W20="Correctivo",X20="Manual"),"25%",""))))))</f>
        <v/>
      </c>
      <c r="Z20" s="46"/>
      <c r="AA20" s="46"/>
      <c r="AB20" s="46"/>
      <c r="AC20" s="18" t="str">
        <f t="shared" ref="AC20:AC24" si="9">IFERROR(IF(AND(V19="Probabilidad",V20="Probabilidad"),(AE19-(+AE19*Y20)),IF(V20="Probabilidad",(K19-(+K19*Y20)),IF(V20="Impacto",AE19,""))),"")</f>
        <v/>
      </c>
      <c r="AD20" s="132"/>
      <c r="AE20" s="17" t="str">
        <f t="shared" si="5"/>
        <v/>
      </c>
      <c r="AF20" s="132"/>
      <c r="AG20" s="19" t="str">
        <f>IFERROR(IF(AND(V18="Impacto",V19="Impacto",V20="Impacto"),(AG19-(+AG19*Y20)),IF(V20="Impacto",(O18-(+O18*Y20)),IF(V20="Probabilidad",AG19,""))),"")</f>
        <v/>
      </c>
      <c r="AH20" s="135"/>
      <c r="AI20" s="111"/>
      <c r="AJ20" s="52"/>
      <c r="AK20" s="48"/>
      <c r="AL20" s="50"/>
      <c r="AM20" s="48"/>
      <c r="AN20" s="52"/>
      <c r="AO20" s="114"/>
      <c r="AP20" s="117"/>
      <c r="AQ20" s="117"/>
      <c r="AR20" s="118"/>
      <c r="AS20" s="14"/>
      <c r="AT20" s="14"/>
      <c r="AU20" s="14"/>
      <c r="AV20" s="14"/>
      <c r="AW20" s="14"/>
      <c r="AX20" s="14"/>
      <c r="AY20" s="14"/>
      <c r="AZ20" s="14"/>
      <c r="BA20" s="14"/>
      <c r="BB20" s="14"/>
      <c r="BC20" s="14"/>
      <c r="BD20" s="14"/>
      <c r="BE20" s="14"/>
      <c r="BF20" s="14"/>
      <c r="BG20" s="14"/>
      <c r="BH20" s="14"/>
      <c r="BI20" s="14"/>
      <c r="BJ20" s="14"/>
    </row>
    <row r="21" spans="1:62" s="15" customFormat="1" ht="150" hidden="1" customHeight="1" x14ac:dyDescent="0.25">
      <c r="A21" s="144"/>
      <c r="B21" s="173"/>
      <c r="C21" s="147"/>
      <c r="D21" s="138"/>
      <c r="E21" s="138"/>
      <c r="F21" s="138"/>
      <c r="G21" s="150"/>
      <c r="H21" s="138"/>
      <c r="I21" s="114"/>
      <c r="J21" s="123"/>
      <c r="K21" s="126"/>
      <c r="L21" s="141"/>
      <c r="M21" s="141"/>
      <c r="N21" s="123"/>
      <c r="O21" s="126"/>
      <c r="P21" s="129"/>
      <c r="Q21" s="48"/>
      <c r="R21" s="48"/>
      <c r="S21" s="48"/>
      <c r="T21" s="48"/>
      <c r="U21" s="52" t="str">
        <f t="shared" si="8"/>
        <v xml:space="preserve">  </v>
      </c>
      <c r="V21" s="16" t="str">
        <f t="shared" si="1"/>
        <v/>
      </c>
      <c r="W21" s="46"/>
      <c r="X21" s="46"/>
      <c r="Y21" s="17" t="str">
        <f t="shared" ref="Y21" si="10">IF(AND(W21="Preventivo",X21="Automático"),"50%",IF(AND(W21="Preventivo",X21="Manual"),"40%",IF(AND(W21="Detectivo",X21="Automático"),"40%",IF(AND(W21="Detectivo",X21="Manual"),"30%",IF(AND(W21="Correctivo",X21="Automático"),"35%",IF(AND(W21="Correctivo",X21="Manual"),"25%",""))))))</f>
        <v/>
      </c>
      <c r="Z21" s="46"/>
      <c r="AA21" s="46"/>
      <c r="AB21" s="46"/>
      <c r="AC21" s="18" t="str">
        <f t="shared" si="9"/>
        <v/>
      </c>
      <c r="AD21" s="132"/>
      <c r="AE21" s="17" t="str">
        <f t="shared" si="5"/>
        <v/>
      </c>
      <c r="AF21" s="132"/>
      <c r="AG21" s="19" t="str">
        <f>IFERROR(IF(AND(V18="Impacto",V19="Impacto",V20="Impacto",V21="Impacto"),(AG20-(+AG20*Y21)),IF(V21="Impacto",(O18-(+O18*Y21)),IF(V21="Probabilidad",AG20,""))),"")</f>
        <v/>
      </c>
      <c r="AH21" s="135"/>
      <c r="AI21" s="111"/>
      <c r="AJ21" s="52"/>
      <c r="AK21" s="48"/>
      <c r="AL21" s="50"/>
      <c r="AM21" s="48"/>
      <c r="AN21" s="52"/>
      <c r="AO21" s="114"/>
      <c r="AP21" s="117"/>
      <c r="AQ21" s="117"/>
      <c r="AR21" s="118"/>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52"/>
      <c r="AK22" s="48"/>
      <c r="AL22" s="50"/>
      <c r="AM22" s="48"/>
      <c r="AN22" s="52"/>
      <c r="AO22" s="114"/>
      <c r="AP22" s="117"/>
      <c r="AQ22" s="117"/>
      <c r="AR22" s="118"/>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52"/>
      <c r="AK23" s="48"/>
      <c r="AL23" s="50"/>
      <c r="AM23" s="48"/>
      <c r="AN23" s="52"/>
      <c r="AO23" s="114"/>
      <c r="AP23" s="117"/>
      <c r="AQ23" s="117"/>
      <c r="AR23" s="118"/>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52"/>
      <c r="AK24" s="48"/>
      <c r="AL24" s="50"/>
      <c r="AM24" s="48"/>
      <c r="AN24" s="52"/>
      <c r="AO24" s="114"/>
      <c r="AP24" s="117"/>
      <c r="AQ24" s="117"/>
      <c r="AR24" s="118"/>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IF(NOT(ISERROR(MATCH(L25,'[9]Tabla Impacto'!$B$221:$B$223,0))),'[9]Tabla Impacto'!$F$223,L25)</f>
        <v>0</v>
      </c>
      <c r="N25" s="123" t="str">
        <f>IF(OR(M25='[9]Tabla Impacto'!$C$11,M25='[9]Tabla Impacto'!$D$11),"Leve",IF(OR(M25='[9]Tabla Impacto'!$C$12,M25='[9]Tabla Impacto'!$D$12),"Menor",IF(OR(M25='[9]Tabla Impacto'!$C$13,M25='[9]Tabla Impacto'!$D$13),"Moderado",IF(OR(M25='[9]Tabla Impacto'!$C$14,M25='[9]Tabla Impacto'!$D$14),"Mayor",IF(OR(M25='[9]Tabla Impacto'!$C$15,M25='[9]Tabla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IFERROR(LOOKUP(LOOKUP(2,1/(AC25:AC31&lt;&gt;""),AC25:AC31),'[9]Opciones Tratamiento'!$I$2:$I$6,'[9]Opciones Tratamiento'!$J$2:$J$6),"")</f>
        <v/>
      </c>
      <c r="AE25" s="17" t="str">
        <f>+AC25</f>
        <v/>
      </c>
      <c r="AF25" s="132" t="str">
        <f>IFERROR(LOOKUP(LOOKUP(2,1/(AG25:AG31&lt;&gt;""),AG25:AG31),'[9]Opciones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52"/>
      <c r="AK25" s="48"/>
      <c r="AL25" s="50"/>
      <c r="AM25" s="48"/>
      <c r="AN25" s="52"/>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52"/>
      <c r="AK26" s="48"/>
      <c r="AL26" s="50"/>
      <c r="AM26" s="48"/>
      <c r="AN26" s="52"/>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52"/>
      <c r="AK27" s="48"/>
      <c r="AL27" s="50"/>
      <c r="AM27" s="48"/>
      <c r="AN27" s="52"/>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52"/>
      <c r="AK28" s="48"/>
      <c r="AL28" s="50"/>
      <c r="AM28" s="48"/>
      <c r="AN28" s="52"/>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52"/>
      <c r="AK29" s="48"/>
      <c r="AL29" s="50"/>
      <c r="AM29" s="48"/>
      <c r="AN29" s="52"/>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52"/>
      <c r="AK30" s="48"/>
      <c r="AL30" s="50"/>
      <c r="AM30" s="48"/>
      <c r="AN30" s="52"/>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52"/>
      <c r="AK31" s="48"/>
      <c r="AL31" s="50"/>
      <c r="AM31" s="48"/>
      <c r="AN31" s="52"/>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IF(NOT(ISERROR(MATCH(L32,'[9]Tabla Impacto'!$B$221:$B$223,0))),'[9]Tabla Impacto'!$F$223,L32)</f>
        <v>0</v>
      </c>
      <c r="N32" s="123" t="str">
        <f>IF(OR(M32='[9]Tabla Impacto'!$C$11,M32='[9]Tabla Impacto'!$D$11),"Leve",IF(OR(M32='[9]Tabla Impacto'!$C$12,M32='[9]Tabla Impacto'!$D$12),"Menor",IF(OR(M32='[9]Tabla Impacto'!$C$13,M32='[9]Tabla Impacto'!$D$13),"Moderado",IF(OR(M32='[9]Tabla Impacto'!$C$14,M32='[9]Tabla Impacto'!$D$14),"Mayor",IF(OR(M32='[9]Tabla Impacto'!$C$15,M32='[9]Tabla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IFERROR(LOOKUP(LOOKUP(2,1/(AC32:AC38&lt;&gt;""),AC32:AC38),'[9]Opciones Tratamiento'!$I$2:$I$6,'[9]Opciones Tratamiento'!$J$2:$J$6),"")</f>
        <v/>
      </c>
      <c r="AE32" s="17" t="str">
        <f>+AC32</f>
        <v/>
      </c>
      <c r="AF32" s="132" t="str">
        <f>IFERROR(LOOKUP(LOOKUP(2,1/(AG32:AG38&lt;&gt;""),AG32:AG38),'[9]Opciones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52"/>
      <c r="AK32" s="48"/>
      <c r="AL32" s="50"/>
      <c r="AM32" s="48"/>
      <c r="AN32" s="52"/>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52"/>
      <c r="AK33" s="48"/>
      <c r="AL33" s="50"/>
      <c r="AM33" s="48"/>
      <c r="AN33" s="52"/>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52"/>
      <c r="AK34" s="48"/>
      <c r="AL34" s="50"/>
      <c r="AM34" s="48"/>
      <c r="AN34" s="52"/>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52"/>
      <c r="AK35" s="48"/>
      <c r="AL35" s="50"/>
      <c r="AM35" s="48"/>
      <c r="AN35" s="52"/>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52"/>
      <c r="AK36" s="48"/>
      <c r="AL36" s="50"/>
      <c r="AM36" s="48"/>
      <c r="AN36" s="52"/>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52"/>
      <c r="AK37" s="48"/>
      <c r="AL37" s="50"/>
      <c r="AM37" s="48"/>
      <c r="AN37" s="52"/>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52"/>
      <c r="AK38" s="48"/>
      <c r="AL38" s="50"/>
      <c r="AM38" s="48"/>
      <c r="AN38" s="52"/>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IF(NOT(ISERROR(MATCH(L39,'[9]Tabla Impacto'!$B$221:$B$223,0))),'[9]Tabla Impacto'!$F$223,L39)</f>
        <v>0</v>
      </c>
      <c r="N39" s="123" t="str">
        <f>IF(OR(M39='[9]Tabla Impacto'!$C$11,M39='[9]Tabla Impacto'!$D$11),"Leve",IF(OR(M39='[9]Tabla Impacto'!$C$12,M39='[9]Tabla Impacto'!$D$12),"Menor",IF(OR(M39='[9]Tabla Impacto'!$C$13,M39='[9]Tabla Impacto'!$D$13),"Moderado",IF(OR(M39='[9]Tabla Impacto'!$C$14,M39='[9]Tabla Impacto'!$D$14),"Mayor",IF(OR(M39='[9]Tabla Impacto'!$C$15,M39='[9]Tabla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IFERROR(LOOKUP(LOOKUP(2,1/(AC39:AC45&lt;&gt;""),AC39:AC45),'[9]Opciones Tratamiento'!$I$2:$I$6,'[9]Opciones Tratamiento'!$J$2:$J$6),"")</f>
        <v/>
      </c>
      <c r="AE39" s="17" t="str">
        <f>+AC39</f>
        <v/>
      </c>
      <c r="AF39" s="132" t="str">
        <f>IFERROR(LOOKUP(LOOKUP(2,1/(AG39:AG45&lt;&gt;""),AG39:AG45),'[9]Opciones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52"/>
      <c r="AK39" s="48"/>
      <c r="AL39" s="50"/>
      <c r="AM39" s="48"/>
      <c r="AN39" s="52"/>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52"/>
      <c r="AK40" s="48"/>
      <c r="AL40" s="50"/>
      <c r="AM40" s="48"/>
      <c r="AN40" s="52"/>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52"/>
      <c r="AK41" s="48"/>
      <c r="AL41" s="50"/>
      <c r="AM41" s="48"/>
      <c r="AN41" s="52"/>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52"/>
      <c r="AK42" s="48"/>
      <c r="AL42" s="50"/>
      <c r="AM42" s="48"/>
      <c r="AN42" s="52"/>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52"/>
      <c r="AK43" s="48"/>
      <c r="AL43" s="50"/>
      <c r="AM43" s="48"/>
      <c r="AN43" s="52"/>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52"/>
      <c r="AK44" s="48"/>
      <c r="AL44" s="50"/>
      <c r="AM44" s="48"/>
      <c r="AN44" s="52"/>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52"/>
      <c r="AK45" s="48"/>
      <c r="AL45" s="50"/>
      <c r="AM45" s="48"/>
      <c r="AN45" s="52"/>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IF(NOT(ISERROR(MATCH(L46,'[9]Tabla Impacto'!$B$221:$B$223,0))),'[9]Tabla Impacto'!$F$223,L46)</f>
        <v>0</v>
      </c>
      <c r="N46" s="123" t="str">
        <f>IF(OR(M46='[9]Tabla Impacto'!$C$11,M46='[9]Tabla Impacto'!$D$11),"Leve",IF(OR(M46='[9]Tabla Impacto'!$C$12,M46='[9]Tabla Impacto'!$D$12),"Menor",IF(OR(M46='[9]Tabla Impacto'!$C$13,M46='[9]Tabla Impacto'!$D$13),"Moderado",IF(OR(M46='[9]Tabla Impacto'!$C$14,M46='[9]Tabla Impacto'!$D$14),"Mayor",IF(OR(M46='[9]Tabla Impacto'!$C$15,M46='[9]Tabla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IFERROR(LOOKUP(LOOKUP(2,1/(AC46:AC52&lt;&gt;""),AC46:AC52),'[9]Opciones Tratamiento'!$I$2:$I$6,'[9]Opciones Tratamiento'!$J$2:$J$6),"")</f>
        <v/>
      </c>
      <c r="AE46" s="17" t="str">
        <f>+AC46</f>
        <v/>
      </c>
      <c r="AF46" s="132" t="str">
        <f>IFERROR(LOOKUP(LOOKUP(2,1/(AG46:AG52&lt;&gt;""),AG46:AG52),'[9]Opciones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52"/>
      <c r="AK46" s="48"/>
      <c r="AL46" s="50"/>
      <c r="AM46" s="48"/>
      <c r="AN46" s="52"/>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52"/>
      <c r="AK47" s="48"/>
      <c r="AL47" s="50"/>
      <c r="AM47" s="48"/>
      <c r="AN47" s="52"/>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52"/>
      <c r="AK48" s="48"/>
      <c r="AL48" s="50"/>
      <c r="AM48" s="48"/>
      <c r="AN48" s="52"/>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52"/>
      <c r="AK49" s="48"/>
      <c r="AL49" s="50"/>
      <c r="AM49" s="48"/>
      <c r="AN49" s="52"/>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52"/>
      <c r="AK50" s="48"/>
      <c r="AL50" s="50"/>
      <c r="AM50" s="48"/>
      <c r="AN50" s="52"/>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52"/>
      <c r="AK51" s="48"/>
      <c r="AL51" s="50"/>
      <c r="AM51" s="48"/>
      <c r="AN51" s="52"/>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52"/>
      <c r="AK52" s="48"/>
      <c r="AL52" s="50"/>
      <c r="AM52" s="48"/>
      <c r="AN52" s="52"/>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IF(NOT(ISERROR(MATCH(L53,'[9]Tabla Impacto'!$B$221:$B$223,0))),'[9]Tabla Impacto'!$F$223,L53)</f>
        <v>0</v>
      </c>
      <c r="N53" s="123" t="str">
        <f>IF(OR(M53='[9]Tabla Impacto'!$C$11,M53='[9]Tabla Impacto'!$D$11),"Leve",IF(OR(M53='[9]Tabla Impacto'!$C$12,M53='[9]Tabla Impacto'!$D$12),"Menor",IF(OR(M53='[9]Tabla Impacto'!$C$13,M53='[9]Tabla Impacto'!$D$13),"Moderado",IF(OR(M53='[9]Tabla Impacto'!$C$14,M53='[9]Tabla Impacto'!$D$14),"Mayor",IF(OR(M53='[9]Tabla Impacto'!$C$15,M53='[9]Tabla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IFERROR(LOOKUP(LOOKUP(2,1/(AC53:AC59&lt;&gt;""),AC53:AC59),'[9]Opciones Tratamiento'!$I$2:$I$6,'[9]Opciones Tratamiento'!$J$2:$J$6),"")</f>
        <v/>
      </c>
      <c r="AE53" s="17" t="str">
        <f>+AC53</f>
        <v/>
      </c>
      <c r="AF53" s="132" t="str">
        <f>IFERROR(LOOKUP(LOOKUP(2,1/(AG53:AG59&lt;&gt;""),AG53:AG59),'[9]Opciones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52"/>
      <c r="AK53" s="48"/>
      <c r="AL53" s="50"/>
      <c r="AM53" s="48"/>
      <c r="AN53" s="52"/>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52"/>
      <c r="AK54" s="48"/>
      <c r="AL54" s="50"/>
      <c r="AM54" s="48"/>
      <c r="AN54" s="52"/>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52"/>
      <c r="AK55" s="48"/>
      <c r="AL55" s="50"/>
      <c r="AM55" s="48"/>
      <c r="AN55" s="52"/>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52"/>
      <c r="AK56" s="48"/>
      <c r="AL56" s="50"/>
      <c r="AM56" s="48"/>
      <c r="AN56" s="52"/>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52"/>
      <c r="AK57" s="48"/>
      <c r="AL57" s="50"/>
      <c r="AM57" s="48"/>
      <c r="AN57" s="52"/>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52"/>
      <c r="AK58" s="48"/>
      <c r="AL58" s="50"/>
      <c r="AM58" s="48"/>
      <c r="AN58" s="52"/>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52"/>
      <c r="AK59" s="48"/>
      <c r="AL59" s="50"/>
      <c r="AM59" s="48"/>
      <c r="AN59" s="52"/>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IF(NOT(ISERROR(MATCH(L60,'[9]Tabla Impacto'!$B$221:$B$223,0))),'[9]Tabla Impacto'!$F$223,L60)</f>
        <v>0</v>
      </c>
      <c r="N60" s="123" t="str">
        <f>IF(OR(M60='[9]Tabla Impacto'!$C$11,M60='[9]Tabla Impacto'!$D$11),"Leve",IF(OR(M60='[9]Tabla Impacto'!$C$12,M60='[9]Tabla Impacto'!$D$12),"Menor",IF(OR(M60='[9]Tabla Impacto'!$C$13,M60='[9]Tabla Impacto'!$D$13),"Moderado",IF(OR(M60='[9]Tabla Impacto'!$C$14,M60='[9]Tabla Impacto'!$D$14),"Mayor",IF(OR(M60='[9]Tabla Impacto'!$C$15,M60='[9]Tabla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IFERROR(LOOKUP(LOOKUP(2,1/(AC60:AC66&lt;&gt;""),AC60:AC66),'[9]Opciones Tratamiento'!$I$2:$I$6,'[9]Opciones Tratamiento'!$J$2:$J$6),"")</f>
        <v/>
      </c>
      <c r="AE60" s="17" t="str">
        <f>+AC60</f>
        <v/>
      </c>
      <c r="AF60" s="132" t="str">
        <f>IFERROR(LOOKUP(LOOKUP(2,1/(AG60:AG66&lt;&gt;""),AG60:AG66),'[9]Opciones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52"/>
      <c r="AK60" s="48"/>
      <c r="AL60" s="50"/>
      <c r="AM60" s="48"/>
      <c r="AN60" s="52"/>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52"/>
      <c r="AK61" s="48"/>
      <c r="AL61" s="50"/>
      <c r="AM61" s="48"/>
      <c r="AN61" s="52"/>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52"/>
      <c r="AK62" s="48"/>
      <c r="AL62" s="50"/>
      <c r="AM62" s="48"/>
      <c r="AN62" s="52"/>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52"/>
      <c r="AK63" s="48"/>
      <c r="AL63" s="50"/>
      <c r="AM63" s="48"/>
      <c r="AN63" s="52"/>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52"/>
      <c r="AK64" s="48"/>
      <c r="AL64" s="50"/>
      <c r="AM64" s="48"/>
      <c r="AN64" s="52"/>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52"/>
      <c r="AK65" s="48"/>
      <c r="AL65" s="50"/>
      <c r="AM65" s="48"/>
      <c r="AN65" s="52"/>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53"/>
      <c r="AK66" s="49"/>
      <c r="AL66" s="51"/>
      <c r="AM66" s="49"/>
      <c r="AN66" s="53"/>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IF(NOT(ISERROR(MATCH(L67,'[9]Tabla Impacto'!$B$221:$B$223,0))),'[9]Tabla Impacto'!$F$223,L67)</f>
        <v>0</v>
      </c>
      <c r="N67" s="123" t="str">
        <f>IF(OR(M67='[9]Tabla Impacto'!$C$11,M67='[9]Tabla Impacto'!$D$11),"Leve",IF(OR(M67='[9]Tabla Impacto'!$C$12,M67='[9]Tabla Impacto'!$D$12),"Menor",IF(OR(M67='[9]Tabla Impacto'!$C$13,M67='[9]Tabla Impacto'!$D$13),"Moderado",IF(OR(M67='[9]Tabla Impacto'!$C$14,M67='[9]Tabla Impacto'!$D$14),"Mayor",IF(OR(M67='[9]Tabla Impacto'!$C$15,M67='[9]Tabla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IFERROR(LOOKUP(LOOKUP(2,1/(AC67:AC73&lt;&gt;""),AC67:AC73),'[9]Opciones Tratamiento'!$I$2:$I$6,'[9]Opciones Tratamiento'!$J$2:$J$6),"")</f>
        <v/>
      </c>
      <c r="AE67" s="17" t="str">
        <f>+AC67</f>
        <v/>
      </c>
      <c r="AF67" s="132" t="str">
        <f>IFERROR(LOOKUP(LOOKUP(2,1/(AG67:AG73&lt;&gt;""),AG67:AG73),'[9]Opciones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52"/>
      <c r="AK67" s="48"/>
      <c r="AL67" s="50"/>
      <c r="AM67" s="48"/>
      <c r="AN67" s="52"/>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52"/>
      <c r="AK68" s="48"/>
      <c r="AL68" s="50"/>
      <c r="AM68" s="48"/>
      <c r="AN68" s="52"/>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52"/>
      <c r="AK69" s="48"/>
      <c r="AL69" s="50"/>
      <c r="AM69" s="48"/>
      <c r="AN69" s="52"/>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52"/>
      <c r="AK70" s="48"/>
      <c r="AL70" s="50"/>
      <c r="AM70" s="48"/>
      <c r="AN70" s="52"/>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52"/>
      <c r="AK71" s="48"/>
      <c r="AL71" s="50"/>
      <c r="AM71" s="48"/>
      <c r="AN71" s="52"/>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52"/>
      <c r="AK72" s="48"/>
      <c r="AL72" s="50"/>
      <c r="AM72" s="48"/>
      <c r="AN72" s="52"/>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53"/>
      <c r="AK73" s="49"/>
      <c r="AL73" s="51"/>
      <c r="AM73" s="49"/>
      <c r="AN73" s="53"/>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IF(NOT(ISERROR(MATCH(L74,'[9]Tabla Impacto'!$B$221:$B$223,0))),'[9]Tabla Impacto'!$F$223,L74)</f>
        <v>0</v>
      </c>
      <c r="N74" s="123" t="str">
        <f>IF(OR(M74='[9]Tabla Impacto'!$C$11,M74='[9]Tabla Impacto'!$D$11),"Leve",IF(OR(M74='[9]Tabla Impacto'!$C$12,M74='[9]Tabla Impacto'!$D$12),"Menor",IF(OR(M74='[9]Tabla Impacto'!$C$13,M74='[9]Tabla Impacto'!$D$13),"Moderado",IF(OR(M74='[9]Tabla Impacto'!$C$14,M74='[9]Tabla Impacto'!$D$14),"Mayor",IF(OR(M74='[9]Tabla Impacto'!$C$15,M74='[9]Tabla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IFERROR(LOOKUP(LOOKUP(2,1/(AC74:AC80&lt;&gt;""),AC74:AC80),'[9]Opciones Tratamiento'!$I$2:$I$6,'[9]Opciones Tratamiento'!$J$2:$J$6),"")</f>
        <v/>
      </c>
      <c r="AE74" s="17" t="str">
        <f>+AC74</f>
        <v/>
      </c>
      <c r="AF74" s="132" t="str">
        <f>IFERROR(LOOKUP(LOOKUP(2,1/(AG74:AG80&lt;&gt;""),AG74:AG80),'[9]Opciones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52"/>
      <c r="AK74" s="48"/>
      <c r="AL74" s="50"/>
      <c r="AM74" s="48"/>
      <c r="AN74" s="52"/>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52"/>
      <c r="AK75" s="48"/>
      <c r="AL75" s="50"/>
      <c r="AM75" s="48"/>
      <c r="AN75" s="52"/>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52"/>
      <c r="AK76" s="48"/>
      <c r="AL76" s="50"/>
      <c r="AM76" s="48"/>
      <c r="AN76" s="52"/>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52"/>
      <c r="AK77" s="48"/>
      <c r="AL77" s="50"/>
      <c r="AM77" s="48"/>
      <c r="AN77" s="52"/>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52"/>
      <c r="AK78" s="48"/>
      <c r="AL78" s="50"/>
      <c r="AM78" s="48"/>
      <c r="AN78" s="52"/>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52"/>
      <c r="AK79" s="48"/>
      <c r="AL79" s="50"/>
      <c r="AM79" s="48"/>
      <c r="AN79" s="52"/>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53"/>
      <c r="AK80" s="49"/>
      <c r="AL80" s="51"/>
      <c r="AM80" s="49"/>
      <c r="AN80" s="53"/>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5.2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1+9Ks0h8xATguAah2BeT+0HrWLpUs2E9XBtS2eHXH72wbvs2E+uZx6tiPLHIJnMdePKLLbImmqQ1XF/YBc0Lng==" saltValue="Qun6nIpWDdhtCr2jvXCUuQ=="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1739" priority="281" operator="equal">
      <formula>"Muy Alta"</formula>
    </cfRule>
    <cfRule type="cellIs" dxfId="1738" priority="282" operator="equal">
      <formula>"Alta"</formula>
    </cfRule>
    <cfRule type="cellIs" dxfId="1737" priority="283" operator="equal">
      <formula>"Media"</formula>
    </cfRule>
    <cfRule type="cellIs" dxfId="1736" priority="284" operator="equal">
      <formula>"Baja"</formula>
    </cfRule>
    <cfRule type="cellIs" dxfId="1735" priority="285" operator="equal">
      <formula>"Muy Baja"</formula>
    </cfRule>
  </conditionalFormatting>
  <conditionalFormatting sqref="J18">
    <cfRule type="cellIs" dxfId="1734" priority="252" operator="equal">
      <formula>"Muy Alta"</formula>
    </cfRule>
    <cfRule type="cellIs" dxfId="1733" priority="253" operator="equal">
      <formula>"Alta"</formula>
    </cfRule>
    <cfRule type="cellIs" dxfId="1732" priority="254" operator="equal">
      <formula>"Media"</formula>
    </cfRule>
    <cfRule type="cellIs" dxfId="1731" priority="255" operator="equal">
      <formula>"Baja"</formula>
    </cfRule>
    <cfRule type="cellIs" dxfId="1730" priority="256" operator="equal">
      <formula>"Muy Baja"</formula>
    </cfRule>
  </conditionalFormatting>
  <conditionalFormatting sqref="J25">
    <cfRule type="cellIs" dxfId="1729" priority="223" operator="equal">
      <formula>"Muy Alta"</formula>
    </cfRule>
    <cfRule type="cellIs" dxfId="1728" priority="224" operator="equal">
      <formula>"Alta"</formula>
    </cfRule>
    <cfRule type="cellIs" dxfId="1727" priority="225" operator="equal">
      <formula>"Media"</formula>
    </cfRule>
    <cfRule type="cellIs" dxfId="1726" priority="226" operator="equal">
      <formula>"Baja"</formula>
    </cfRule>
    <cfRule type="cellIs" dxfId="1725" priority="227" operator="equal">
      <formula>"Muy Baja"</formula>
    </cfRule>
  </conditionalFormatting>
  <conditionalFormatting sqref="J32">
    <cfRule type="cellIs" dxfId="1724" priority="194" operator="equal">
      <formula>"Muy Alta"</formula>
    </cfRule>
    <cfRule type="cellIs" dxfId="1723" priority="195" operator="equal">
      <formula>"Alta"</formula>
    </cfRule>
    <cfRule type="cellIs" dxfId="1722" priority="196" operator="equal">
      <formula>"Media"</formula>
    </cfRule>
    <cfRule type="cellIs" dxfId="1721" priority="197" operator="equal">
      <formula>"Baja"</formula>
    </cfRule>
    <cfRule type="cellIs" dxfId="1720" priority="198" operator="equal">
      <formula>"Muy Baja"</formula>
    </cfRule>
  </conditionalFormatting>
  <conditionalFormatting sqref="J39">
    <cfRule type="cellIs" dxfId="1719" priority="165" operator="equal">
      <formula>"Muy Alta"</formula>
    </cfRule>
    <cfRule type="cellIs" dxfId="1718" priority="166" operator="equal">
      <formula>"Alta"</formula>
    </cfRule>
    <cfRule type="cellIs" dxfId="1717" priority="167" operator="equal">
      <formula>"Media"</formula>
    </cfRule>
    <cfRule type="cellIs" dxfId="1716" priority="168" operator="equal">
      <formula>"Baja"</formula>
    </cfRule>
    <cfRule type="cellIs" dxfId="1715" priority="169" operator="equal">
      <formula>"Muy Baja"</formula>
    </cfRule>
  </conditionalFormatting>
  <conditionalFormatting sqref="J46">
    <cfRule type="cellIs" dxfId="1714" priority="136" operator="equal">
      <formula>"Muy Alta"</formula>
    </cfRule>
    <cfRule type="cellIs" dxfId="1713" priority="137" operator="equal">
      <formula>"Alta"</formula>
    </cfRule>
    <cfRule type="cellIs" dxfId="1712" priority="138" operator="equal">
      <formula>"Media"</formula>
    </cfRule>
    <cfRule type="cellIs" dxfId="1711" priority="139" operator="equal">
      <formula>"Baja"</formula>
    </cfRule>
    <cfRule type="cellIs" dxfId="1710" priority="140" operator="equal">
      <formula>"Muy Baja"</formula>
    </cfRule>
  </conditionalFormatting>
  <conditionalFormatting sqref="J53">
    <cfRule type="cellIs" dxfId="1709" priority="107" operator="equal">
      <formula>"Muy Alta"</formula>
    </cfRule>
    <cfRule type="cellIs" dxfId="1708" priority="108" operator="equal">
      <formula>"Alta"</formula>
    </cfRule>
    <cfRule type="cellIs" dxfId="1707" priority="109" operator="equal">
      <formula>"Media"</formula>
    </cfRule>
    <cfRule type="cellIs" dxfId="1706" priority="110" operator="equal">
      <formula>"Baja"</formula>
    </cfRule>
    <cfRule type="cellIs" dxfId="1705" priority="111" operator="equal">
      <formula>"Muy Baja"</formula>
    </cfRule>
  </conditionalFormatting>
  <conditionalFormatting sqref="J60">
    <cfRule type="cellIs" dxfId="1704" priority="78" operator="equal">
      <formula>"Muy Alta"</formula>
    </cfRule>
    <cfRule type="cellIs" dxfId="1703" priority="79" operator="equal">
      <formula>"Alta"</formula>
    </cfRule>
    <cfRule type="cellIs" dxfId="1702" priority="80" operator="equal">
      <formula>"Media"</formula>
    </cfRule>
    <cfRule type="cellIs" dxfId="1701" priority="81" operator="equal">
      <formula>"Baja"</formula>
    </cfRule>
    <cfRule type="cellIs" dxfId="1700" priority="82" operator="equal">
      <formula>"Muy Baja"</formula>
    </cfRule>
  </conditionalFormatting>
  <conditionalFormatting sqref="J67">
    <cfRule type="cellIs" dxfId="1699" priority="49" operator="equal">
      <formula>"Muy Alta"</formula>
    </cfRule>
    <cfRule type="cellIs" dxfId="1698" priority="50" operator="equal">
      <formula>"Alta"</formula>
    </cfRule>
    <cfRule type="cellIs" dxfId="1697" priority="51" operator="equal">
      <formula>"Media"</formula>
    </cfRule>
    <cfRule type="cellIs" dxfId="1696" priority="52" operator="equal">
      <formula>"Baja"</formula>
    </cfRule>
    <cfRule type="cellIs" dxfId="1695" priority="53" operator="equal">
      <formula>"Muy Baja"</formula>
    </cfRule>
  </conditionalFormatting>
  <conditionalFormatting sqref="J74">
    <cfRule type="cellIs" dxfId="1694" priority="20" operator="equal">
      <formula>"Muy Alta"</formula>
    </cfRule>
    <cfRule type="cellIs" dxfId="1693" priority="21" operator="equal">
      <formula>"Alta"</formula>
    </cfRule>
    <cfRule type="cellIs" dxfId="1692" priority="22" operator="equal">
      <formula>"Media"</formula>
    </cfRule>
    <cfRule type="cellIs" dxfId="1691" priority="23" operator="equal">
      <formula>"Baja"</formula>
    </cfRule>
    <cfRule type="cellIs" dxfId="1690" priority="24" operator="equal">
      <formula>"Muy Baja"</formula>
    </cfRule>
  </conditionalFormatting>
  <conditionalFormatting sqref="M11">
    <cfRule type="containsText" dxfId="1689" priority="262" operator="containsText" text="❌">
      <formula>NOT(ISERROR(SEARCH("❌",M11)))</formula>
    </cfRule>
  </conditionalFormatting>
  <conditionalFormatting sqref="M18">
    <cfRule type="containsText" dxfId="1688" priority="233" operator="containsText" text="❌">
      <formula>NOT(ISERROR(SEARCH("❌",M18)))</formula>
    </cfRule>
  </conditionalFormatting>
  <conditionalFormatting sqref="M25">
    <cfRule type="containsText" dxfId="1687" priority="204" operator="containsText" text="❌">
      <formula>NOT(ISERROR(SEARCH("❌",M25)))</formula>
    </cfRule>
  </conditionalFormatting>
  <conditionalFormatting sqref="M32">
    <cfRule type="containsText" dxfId="1686" priority="175" operator="containsText" text="❌">
      <formula>NOT(ISERROR(SEARCH("❌",M32)))</formula>
    </cfRule>
  </conditionalFormatting>
  <conditionalFormatting sqref="M39">
    <cfRule type="containsText" dxfId="1685" priority="146" operator="containsText" text="❌">
      <formula>NOT(ISERROR(SEARCH("❌",M39)))</formula>
    </cfRule>
  </conditionalFormatting>
  <conditionalFormatting sqref="M46">
    <cfRule type="containsText" dxfId="1684" priority="117" operator="containsText" text="❌">
      <formula>NOT(ISERROR(SEARCH("❌",M46)))</formula>
    </cfRule>
  </conditionalFormatting>
  <conditionalFormatting sqref="M53">
    <cfRule type="containsText" dxfId="1683" priority="88" operator="containsText" text="❌">
      <formula>NOT(ISERROR(SEARCH("❌",M53)))</formula>
    </cfRule>
  </conditionalFormatting>
  <conditionalFormatting sqref="M60">
    <cfRule type="containsText" dxfId="1682" priority="59" operator="containsText" text="❌">
      <formula>NOT(ISERROR(SEARCH("❌",M60)))</formula>
    </cfRule>
  </conditionalFormatting>
  <conditionalFormatting sqref="M67">
    <cfRule type="containsText" dxfId="1681" priority="30" operator="containsText" text="❌">
      <formula>NOT(ISERROR(SEARCH("❌",M67)))</formula>
    </cfRule>
  </conditionalFormatting>
  <conditionalFormatting sqref="M74">
    <cfRule type="containsText" dxfId="1680" priority="1" operator="containsText" text="❌">
      <formula>NOT(ISERROR(SEARCH("❌",M74)))</formula>
    </cfRule>
  </conditionalFormatting>
  <conditionalFormatting sqref="N11">
    <cfRule type="cellIs" dxfId="1679" priority="286" operator="equal">
      <formula>"Catastrófico"</formula>
    </cfRule>
    <cfRule type="cellIs" dxfId="1678" priority="287" operator="equal">
      <formula>"Mayor"</formula>
    </cfRule>
    <cfRule type="cellIs" dxfId="1677" priority="288" operator="equal">
      <formula>"Moderado"</formula>
    </cfRule>
    <cfRule type="cellIs" dxfId="1676" priority="289" operator="equal">
      <formula>"Menor"</formula>
    </cfRule>
    <cfRule type="cellIs" dxfId="1675" priority="290" operator="equal">
      <formula>"Leve"</formula>
    </cfRule>
  </conditionalFormatting>
  <conditionalFormatting sqref="N18">
    <cfRule type="cellIs" dxfId="1674" priority="257" operator="equal">
      <formula>"Catastrófico"</formula>
    </cfRule>
    <cfRule type="cellIs" dxfId="1673" priority="258" operator="equal">
      <formula>"Mayor"</formula>
    </cfRule>
    <cfRule type="cellIs" dxfId="1672" priority="259" operator="equal">
      <formula>"Moderado"</formula>
    </cfRule>
    <cfRule type="cellIs" dxfId="1671" priority="260" operator="equal">
      <formula>"Menor"</formula>
    </cfRule>
    <cfRule type="cellIs" dxfId="1670" priority="261" operator="equal">
      <formula>"Leve"</formula>
    </cfRule>
  </conditionalFormatting>
  <conditionalFormatting sqref="N25">
    <cfRule type="cellIs" dxfId="1669" priority="228" operator="equal">
      <formula>"Catastrófico"</formula>
    </cfRule>
    <cfRule type="cellIs" dxfId="1668" priority="229" operator="equal">
      <formula>"Mayor"</formula>
    </cfRule>
    <cfRule type="cellIs" dxfId="1667" priority="230" operator="equal">
      <formula>"Moderado"</formula>
    </cfRule>
    <cfRule type="cellIs" dxfId="1666" priority="231" operator="equal">
      <formula>"Menor"</formula>
    </cfRule>
    <cfRule type="cellIs" dxfId="1665" priority="232" operator="equal">
      <formula>"Leve"</formula>
    </cfRule>
  </conditionalFormatting>
  <conditionalFormatting sqref="N32">
    <cfRule type="cellIs" dxfId="1664" priority="199" operator="equal">
      <formula>"Catastrófico"</formula>
    </cfRule>
    <cfRule type="cellIs" dxfId="1663" priority="200" operator="equal">
      <formula>"Mayor"</formula>
    </cfRule>
    <cfRule type="cellIs" dxfId="1662" priority="201" operator="equal">
      <formula>"Moderado"</formula>
    </cfRule>
    <cfRule type="cellIs" dxfId="1661" priority="202" operator="equal">
      <formula>"Menor"</formula>
    </cfRule>
    <cfRule type="cellIs" dxfId="1660" priority="203" operator="equal">
      <formula>"Leve"</formula>
    </cfRule>
  </conditionalFormatting>
  <conditionalFormatting sqref="N39">
    <cfRule type="cellIs" dxfId="1659" priority="170" operator="equal">
      <formula>"Catastrófico"</formula>
    </cfRule>
    <cfRule type="cellIs" dxfId="1658" priority="171" operator="equal">
      <formula>"Mayor"</formula>
    </cfRule>
    <cfRule type="cellIs" dxfId="1657" priority="172" operator="equal">
      <formula>"Moderado"</formula>
    </cfRule>
    <cfRule type="cellIs" dxfId="1656" priority="173" operator="equal">
      <formula>"Menor"</formula>
    </cfRule>
    <cfRule type="cellIs" dxfId="1655" priority="174" operator="equal">
      <formula>"Leve"</formula>
    </cfRule>
  </conditionalFormatting>
  <conditionalFormatting sqref="N46">
    <cfRule type="cellIs" dxfId="1654" priority="141" operator="equal">
      <formula>"Catastrófico"</formula>
    </cfRule>
    <cfRule type="cellIs" dxfId="1653" priority="142" operator="equal">
      <formula>"Mayor"</formula>
    </cfRule>
    <cfRule type="cellIs" dxfId="1652" priority="143" operator="equal">
      <formula>"Moderado"</formula>
    </cfRule>
    <cfRule type="cellIs" dxfId="1651" priority="144" operator="equal">
      <formula>"Menor"</formula>
    </cfRule>
    <cfRule type="cellIs" dxfId="1650" priority="145" operator="equal">
      <formula>"Leve"</formula>
    </cfRule>
  </conditionalFormatting>
  <conditionalFormatting sqref="N53">
    <cfRule type="cellIs" dxfId="1649" priority="112" operator="equal">
      <formula>"Catastrófico"</formula>
    </cfRule>
    <cfRule type="cellIs" dxfId="1648" priority="113" operator="equal">
      <formula>"Mayor"</formula>
    </cfRule>
    <cfRule type="cellIs" dxfId="1647" priority="114" operator="equal">
      <formula>"Moderado"</formula>
    </cfRule>
    <cfRule type="cellIs" dxfId="1646" priority="115" operator="equal">
      <formula>"Menor"</formula>
    </cfRule>
    <cfRule type="cellIs" dxfId="1645" priority="116" operator="equal">
      <formula>"Leve"</formula>
    </cfRule>
  </conditionalFormatting>
  <conditionalFormatting sqref="N60">
    <cfRule type="cellIs" dxfId="1644" priority="83" operator="equal">
      <formula>"Catastrófico"</formula>
    </cfRule>
    <cfRule type="cellIs" dxfId="1643" priority="84" operator="equal">
      <formula>"Mayor"</formula>
    </cfRule>
    <cfRule type="cellIs" dxfId="1642" priority="85" operator="equal">
      <formula>"Moderado"</formula>
    </cfRule>
    <cfRule type="cellIs" dxfId="1641" priority="86" operator="equal">
      <formula>"Menor"</formula>
    </cfRule>
    <cfRule type="cellIs" dxfId="1640" priority="87" operator="equal">
      <formula>"Leve"</formula>
    </cfRule>
  </conditionalFormatting>
  <conditionalFormatting sqref="N67">
    <cfRule type="cellIs" dxfId="1639" priority="54" operator="equal">
      <formula>"Catastrófico"</formula>
    </cfRule>
    <cfRule type="cellIs" dxfId="1638" priority="55" operator="equal">
      <formula>"Mayor"</formula>
    </cfRule>
    <cfRule type="cellIs" dxfId="1637" priority="56" operator="equal">
      <formula>"Moderado"</formula>
    </cfRule>
    <cfRule type="cellIs" dxfId="1636" priority="57" operator="equal">
      <formula>"Menor"</formula>
    </cfRule>
    <cfRule type="cellIs" dxfId="1635" priority="58" operator="equal">
      <formula>"Leve"</formula>
    </cfRule>
  </conditionalFormatting>
  <conditionalFormatting sqref="N74">
    <cfRule type="cellIs" dxfId="1634" priority="25" operator="equal">
      <formula>"Catastrófico"</formula>
    </cfRule>
    <cfRule type="cellIs" dxfId="1633" priority="26" operator="equal">
      <formula>"Mayor"</formula>
    </cfRule>
    <cfRule type="cellIs" dxfId="1632" priority="27" operator="equal">
      <formula>"Moderado"</formula>
    </cfRule>
    <cfRule type="cellIs" dxfId="1631" priority="28" operator="equal">
      <formula>"Menor"</formula>
    </cfRule>
    <cfRule type="cellIs" dxfId="1630" priority="29" operator="equal">
      <formula>"Leve"</formula>
    </cfRule>
  </conditionalFormatting>
  <conditionalFormatting sqref="P11">
    <cfRule type="cellIs" dxfId="1629" priority="277" operator="equal">
      <formula>"Extremo"</formula>
    </cfRule>
    <cfRule type="cellIs" dxfId="1628" priority="278" operator="equal">
      <formula>"Alto"</formula>
    </cfRule>
    <cfRule type="cellIs" dxfId="1627" priority="279" operator="equal">
      <formula>"Moderado"</formula>
    </cfRule>
    <cfRule type="cellIs" dxfId="1626" priority="280" operator="equal">
      <formula>"Bajo"</formula>
    </cfRule>
  </conditionalFormatting>
  <conditionalFormatting sqref="P18">
    <cfRule type="cellIs" dxfId="1625" priority="248" operator="equal">
      <formula>"Extremo"</formula>
    </cfRule>
    <cfRule type="cellIs" dxfId="1624" priority="249" operator="equal">
      <formula>"Alto"</formula>
    </cfRule>
    <cfRule type="cellIs" dxfId="1623" priority="250" operator="equal">
      <formula>"Moderado"</formula>
    </cfRule>
    <cfRule type="cellIs" dxfId="1622" priority="251" operator="equal">
      <formula>"Bajo"</formula>
    </cfRule>
  </conditionalFormatting>
  <conditionalFormatting sqref="P25">
    <cfRule type="cellIs" dxfId="1621" priority="219" operator="equal">
      <formula>"Extremo"</formula>
    </cfRule>
    <cfRule type="cellIs" dxfId="1620" priority="220" operator="equal">
      <formula>"Alto"</formula>
    </cfRule>
    <cfRule type="cellIs" dxfId="1619" priority="221" operator="equal">
      <formula>"Moderado"</formula>
    </cfRule>
    <cfRule type="cellIs" dxfId="1618" priority="222" operator="equal">
      <formula>"Bajo"</formula>
    </cfRule>
  </conditionalFormatting>
  <conditionalFormatting sqref="P32">
    <cfRule type="cellIs" dxfId="1617" priority="190" operator="equal">
      <formula>"Extremo"</formula>
    </cfRule>
    <cfRule type="cellIs" dxfId="1616" priority="191" operator="equal">
      <formula>"Alto"</formula>
    </cfRule>
    <cfRule type="cellIs" dxfId="1615" priority="192" operator="equal">
      <formula>"Moderado"</formula>
    </cfRule>
    <cfRule type="cellIs" dxfId="1614" priority="193" operator="equal">
      <formula>"Bajo"</formula>
    </cfRule>
  </conditionalFormatting>
  <conditionalFormatting sqref="P39">
    <cfRule type="cellIs" dxfId="1613" priority="161" operator="equal">
      <formula>"Extremo"</formula>
    </cfRule>
    <cfRule type="cellIs" dxfId="1612" priority="162" operator="equal">
      <formula>"Alto"</formula>
    </cfRule>
    <cfRule type="cellIs" dxfId="1611" priority="163" operator="equal">
      <formula>"Moderado"</formula>
    </cfRule>
    <cfRule type="cellIs" dxfId="1610" priority="164" operator="equal">
      <formula>"Bajo"</formula>
    </cfRule>
  </conditionalFormatting>
  <conditionalFormatting sqref="P46">
    <cfRule type="cellIs" dxfId="1609" priority="132" operator="equal">
      <formula>"Extremo"</formula>
    </cfRule>
    <cfRule type="cellIs" dxfId="1608" priority="133" operator="equal">
      <formula>"Alto"</formula>
    </cfRule>
    <cfRule type="cellIs" dxfId="1607" priority="134" operator="equal">
      <formula>"Moderado"</formula>
    </cfRule>
    <cfRule type="cellIs" dxfId="1606" priority="135" operator="equal">
      <formula>"Bajo"</formula>
    </cfRule>
  </conditionalFormatting>
  <conditionalFormatting sqref="P53">
    <cfRule type="cellIs" dxfId="1605" priority="103" operator="equal">
      <formula>"Extremo"</formula>
    </cfRule>
    <cfRule type="cellIs" dxfId="1604" priority="104" operator="equal">
      <formula>"Alto"</formula>
    </cfRule>
    <cfRule type="cellIs" dxfId="1603" priority="105" operator="equal">
      <formula>"Moderado"</formula>
    </cfRule>
    <cfRule type="cellIs" dxfId="1602" priority="106" operator="equal">
      <formula>"Bajo"</formula>
    </cfRule>
  </conditionalFormatting>
  <conditionalFormatting sqref="P60">
    <cfRule type="cellIs" dxfId="1601" priority="74" operator="equal">
      <formula>"Extremo"</formula>
    </cfRule>
    <cfRule type="cellIs" dxfId="1600" priority="75" operator="equal">
      <formula>"Alto"</formula>
    </cfRule>
    <cfRule type="cellIs" dxfId="1599" priority="76" operator="equal">
      <formula>"Moderado"</formula>
    </cfRule>
    <cfRule type="cellIs" dxfId="1598" priority="77" operator="equal">
      <formula>"Bajo"</formula>
    </cfRule>
  </conditionalFormatting>
  <conditionalFormatting sqref="P67">
    <cfRule type="cellIs" dxfId="1597" priority="45" operator="equal">
      <formula>"Extremo"</formula>
    </cfRule>
    <cfRule type="cellIs" dxfId="1596" priority="46" operator="equal">
      <formula>"Alto"</formula>
    </cfRule>
    <cfRule type="cellIs" dxfId="1595" priority="47" operator="equal">
      <formula>"Moderado"</formula>
    </cfRule>
    <cfRule type="cellIs" dxfId="1594" priority="48" operator="equal">
      <formula>"Bajo"</formula>
    </cfRule>
  </conditionalFormatting>
  <conditionalFormatting sqref="P74">
    <cfRule type="cellIs" dxfId="1593" priority="16" operator="equal">
      <formula>"Extremo"</formula>
    </cfRule>
    <cfRule type="cellIs" dxfId="1592" priority="17" operator="equal">
      <formula>"Alto"</formula>
    </cfRule>
    <cfRule type="cellIs" dxfId="1591" priority="18" operator="equal">
      <formula>"Moderado"</formula>
    </cfRule>
    <cfRule type="cellIs" dxfId="1590" priority="19" operator="equal">
      <formula>"Bajo"</formula>
    </cfRule>
  </conditionalFormatting>
  <conditionalFormatting sqref="AD11">
    <cfRule type="cellIs" dxfId="1589" priority="272" operator="equal">
      <formula>"Muy Alta"</formula>
    </cfRule>
    <cfRule type="cellIs" dxfId="1588" priority="273" operator="equal">
      <formula>"Alta"</formula>
    </cfRule>
    <cfRule type="cellIs" dxfId="1587" priority="274" operator="equal">
      <formula>"Media"</formula>
    </cfRule>
    <cfRule type="cellIs" dxfId="1586" priority="275" operator="equal">
      <formula>"Baja"</formula>
    </cfRule>
    <cfRule type="cellIs" dxfId="1585" priority="276" operator="equal">
      <formula>"Muy Baja"</formula>
    </cfRule>
  </conditionalFormatting>
  <conditionalFormatting sqref="AD18">
    <cfRule type="cellIs" dxfId="1584" priority="243" operator="equal">
      <formula>"Muy Alta"</formula>
    </cfRule>
    <cfRule type="cellIs" dxfId="1583" priority="244" operator="equal">
      <formula>"Alta"</formula>
    </cfRule>
    <cfRule type="cellIs" dxfId="1582" priority="245" operator="equal">
      <formula>"Media"</formula>
    </cfRule>
    <cfRule type="cellIs" dxfId="1581" priority="246" operator="equal">
      <formula>"Baja"</formula>
    </cfRule>
    <cfRule type="cellIs" dxfId="1580" priority="247" operator="equal">
      <formula>"Muy Baja"</formula>
    </cfRule>
  </conditionalFormatting>
  <conditionalFormatting sqref="AD25">
    <cfRule type="cellIs" dxfId="1579" priority="214" operator="equal">
      <formula>"Muy Alta"</formula>
    </cfRule>
    <cfRule type="cellIs" dxfId="1578" priority="215" operator="equal">
      <formula>"Alta"</formula>
    </cfRule>
    <cfRule type="cellIs" dxfId="1577" priority="216" operator="equal">
      <formula>"Media"</formula>
    </cfRule>
    <cfRule type="cellIs" dxfId="1576" priority="217" operator="equal">
      <formula>"Baja"</formula>
    </cfRule>
    <cfRule type="cellIs" dxfId="1575" priority="218" operator="equal">
      <formula>"Muy Baja"</formula>
    </cfRule>
  </conditionalFormatting>
  <conditionalFormatting sqref="AD32">
    <cfRule type="cellIs" dxfId="1574" priority="185" operator="equal">
      <formula>"Muy Alta"</formula>
    </cfRule>
    <cfRule type="cellIs" dxfId="1573" priority="186" operator="equal">
      <formula>"Alta"</formula>
    </cfRule>
    <cfRule type="cellIs" dxfId="1572" priority="187" operator="equal">
      <formula>"Media"</formula>
    </cfRule>
    <cfRule type="cellIs" dxfId="1571" priority="188" operator="equal">
      <formula>"Baja"</formula>
    </cfRule>
    <cfRule type="cellIs" dxfId="1570" priority="189" operator="equal">
      <formula>"Muy Baja"</formula>
    </cfRule>
  </conditionalFormatting>
  <conditionalFormatting sqref="AD39">
    <cfRule type="cellIs" dxfId="1569" priority="156" operator="equal">
      <formula>"Muy Alta"</formula>
    </cfRule>
    <cfRule type="cellIs" dxfId="1568" priority="157" operator="equal">
      <formula>"Alta"</formula>
    </cfRule>
    <cfRule type="cellIs" dxfId="1567" priority="158" operator="equal">
      <formula>"Media"</formula>
    </cfRule>
    <cfRule type="cellIs" dxfId="1566" priority="159" operator="equal">
      <formula>"Baja"</formula>
    </cfRule>
    <cfRule type="cellIs" dxfId="1565" priority="160" operator="equal">
      <formula>"Muy Baja"</formula>
    </cfRule>
  </conditionalFormatting>
  <conditionalFormatting sqref="AD46">
    <cfRule type="cellIs" dxfId="1564" priority="127" operator="equal">
      <formula>"Muy Alta"</formula>
    </cfRule>
    <cfRule type="cellIs" dxfId="1563" priority="128" operator="equal">
      <formula>"Alta"</formula>
    </cfRule>
    <cfRule type="cellIs" dxfId="1562" priority="129" operator="equal">
      <formula>"Media"</formula>
    </cfRule>
    <cfRule type="cellIs" dxfId="1561" priority="130" operator="equal">
      <formula>"Baja"</formula>
    </cfRule>
    <cfRule type="cellIs" dxfId="1560" priority="131" operator="equal">
      <formula>"Muy Baja"</formula>
    </cfRule>
  </conditionalFormatting>
  <conditionalFormatting sqref="AD53">
    <cfRule type="cellIs" dxfId="1559" priority="98" operator="equal">
      <formula>"Muy Alta"</formula>
    </cfRule>
    <cfRule type="cellIs" dxfId="1558" priority="99" operator="equal">
      <formula>"Alta"</formula>
    </cfRule>
    <cfRule type="cellIs" dxfId="1557" priority="100" operator="equal">
      <formula>"Media"</formula>
    </cfRule>
    <cfRule type="cellIs" dxfId="1556" priority="101" operator="equal">
      <formula>"Baja"</formula>
    </cfRule>
    <cfRule type="cellIs" dxfId="1555" priority="102" operator="equal">
      <formula>"Muy Baja"</formula>
    </cfRule>
  </conditionalFormatting>
  <conditionalFormatting sqref="AD60">
    <cfRule type="cellIs" dxfId="1554" priority="69" operator="equal">
      <formula>"Muy Alta"</formula>
    </cfRule>
    <cfRule type="cellIs" dxfId="1553" priority="70" operator="equal">
      <formula>"Alta"</formula>
    </cfRule>
    <cfRule type="cellIs" dxfId="1552" priority="71" operator="equal">
      <formula>"Media"</formula>
    </cfRule>
    <cfRule type="cellIs" dxfId="1551" priority="72" operator="equal">
      <formula>"Baja"</formula>
    </cfRule>
    <cfRule type="cellIs" dxfId="1550" priority="73" operator="equal">
      <formula>"Muy Baja"</formula>
    </cfRule>
  </conditionalFormatting>
  <conditionalFormatting sqref="AD67">
    <cfRule type="cellIs" dxfId="1549" priority="40" operator="equal">
      <formula>"Muy Alta"</formula>
    </cfRule>
    <cfRule type="cellIs" dxfId="1548" priority="41" operator="equal">
      <formula>"Alta"</formula>
    </cfRule>
    <cfRule type="cellIs" dxfId="1547" priority="42" operator="equal">
      <formula>"Media"</formula>
    </cfRule>
    <cfRule type="cellIs" dxfId="1546" priority="43" operator="equal">
      <formula>"Baja"</formula>
    </cfRule>
    <cfRule type="cellIs" dxfId="1545" priority="44" operator="equal">
      <formula>"Muy Baja"</formula>
    </cfRule>
  </conditionalFormatting>
  <conditionalFormatting sqref="AD74">
    <cfRule type="cellIs" dxfId="1544" priority="11" operator="equal">
      <formula>"Muy Alta"</formula>
    </cfRule>
    <cfRule type="cellIs" dxfId="1543" priority="12" operator="equal">
      <formula>"Alta"</formula>
    </cfRule>
    <cfRule type="cellIs" dxfId="1542" priority="13" operator="equal">
      <formula>"Media"</formula>
    </cfRule>
    <cfRule type="cellIs" dxfId="1541" priority="14" operator="equal">
      <formula>"Baja"</formula>
    </cfRule>
    <cfRule type="cellIs" dxfId="1540" priority="15" operator="equal">
      <formula>"Muy Baja"</formula>
    </cfRule>
  </conditionalFormatting>
  <conditionalFormatting sqref="AF11">
    <cfRule type="cellIs" dxfId="1539" priority="267" operator="equal">
      <formula>"Catastrófico"</formula>
    </cfRule>
    <cfRule type="cellIs" dxfId="1538" priority="268" operator="equal">
      <formula>"Mayor"</formula>
    </cfRule>
    <cfRule type="cellIs" dxfId="1537" priority="269" operator="equal">
      <formula>"Moderado"</formula>
    </cfRule>
    <cfRule type="cellIs" dxfId="1536" priority="270" operator="equal">
      <formula>"Menor"</formula>
    </cfRule>
    <cfRule type="cellIs" dxfId="1535" priority="271" operator="equal">
      <formula>"Leve"</formula>
    </cfRule>
  </conditionalFormatting>
  <conditionalFormatting sqref="AF18">
    <cfRule type="cellIs" dxfId="1534" priority="238" operator="equal">
      <formula>"Catastrófico"</formula>
    </cfRule>
    <cfRule type="cellIs" dxfId="1533" priority="239" operator="equal">
      <formula>"Mayor"</formula>
    </cfRule>
    <cfRule type="cellIs" dxfId="1532" priority="240" operator="equal">
      <formula>"Moderado"</formula>
    </cfRule>
    <cfRule type="cellIs" dxfId="1531" priority="241" operator="equal">
      <formula>"Menor"</formula>
    </cfRule>
    <cfRule type="cellIs" dxfId="1530" priority="242" operator="equal">
      <formula>"Leve"</formula>
    </cfRule>
  </conditionalFormatting>
  <conditionalFormatting sqref="AF25">
    <cfRule type="cellIs" dxfId="1529" priority="209" operator="equal">
      <formula>"Catastrófico"</formula>
    </cfRule>
    <cfRule type="cellIs" dxfId="1528" priority="210" operator="equal">
      <formula>"Mayor"</formula>
    </cfRule>
    <cfRule type="cellIs" dxfId="1527" priority="211" operator="equal">
      <formula>"Moderado"</formula>
    </cfRule>
    <cfRule type="cellIs" dxfId="1526" priority="212" operator="equal">
      <formula>"Menor"</formula>
    </cfRule>
    <cfRule type="cellIs" dxfId="1525" priority="213" operator="equal">
      <formula>"Leve"</formula>
    </cfRule>
  </conditionalFormatting>
  <conditionalFormatting sqref="AF32">
    <cfRule type="cellIs" dxfId="1524" priority="180" operator="equal">
      <formula>"Catastrófico"</formula>
    </cfRule>
    <cfRule type="cellIs" dxfId="1523" priority="181" operator="equal">
      <formula>"Mayor"</formula>
    </cfRule>
    <cfRule type="cellIs" dxfId="1522" priority="182" operator="equal">
      <formula>"Moderado"</formula>
    </cfRule>
    <cfRule type="cellIs" dxfId="1521" priority="183" operator="equal">
      <formula>"Menor"</formula>
    </cfRule>
    <cfRule type="cellIs" dxfId="1520" priority="184" operator="equal">
      <formula>"Leve"</formula>
    </cfRule>
  </conditionalFormatting>
  <conditionalFormatting sqref="AF39">
    <cfRule type="cellIs" dxfId="1519" priority="151" operator="equal">
      <formula>"Catastrófico"</formula>
    </cfRule>
    <cfRule type="cellIs" dxfId="1518" priority="152" operator="equal">
      <formula>"Mayor"</formula>
    </cfRule>
    <cfRule type="cellIs" dxfId="1517" priority="153" operator="equal">
      <formula>"Moderado"</formula>
    </cfRule>
    <cfRule type="cellIs" dxfId="1516" priority="154" operator="equal">
      <formula>"Menor"</formula>
    </cfRule>
    <cfRule type="cellIs" dxfId="1515" priority="155" operator="equal">
      <formula>"Leve"</formula>
    </cfRule>
  </conditionalFormatting>
  <conditionalFormatting sqref="AF46">
    <cfRule type="cellIs" dxfId="1514" priority="122" operator="equal">
      <formula>"Catastrófico"</formula>
    </cfRule>
    <cfRule type="cellIs" dxfId="1513" priority="123" operator="equal">
      <formula>"Mayor"</formula>
    </cfRule>
    <cfRule type="cellIs" dxfId="1512" priority="124" operator="equal">
      <formula>"Moderado"</formula>
    </cfRule>
    <cfRule type="cellIs" dxfId="1511" priority="125" operator="equal">
      <formula>"Menor"</formula>
    </cfRule>
    <cfRule type="cellIs" dxfId="1510" priority="126" operator="equal">
      <formula>"Leve"</formula>
    </cfRule>
  </conditionalFormatting>
  <conditionalFormatting sqref="AF53">
    <cfRule type="cellIs" dxfId="1509" priority="93" operator="equal">
      <formula>"Catastrófico"</formula>
    </cfRule>
    <cfRule type="cellIs" dxfId="1508" priority="94" operator="equal">
      <formula>"Mayor"</formula>
    </cfRule>
    <cfRule type="cellIs" dxfId="1507" priority="95" operator="equal">
      <formula>"Moderado"</formula>
    </cfRule>
    <cfRule type="cellIs" dxfId="1506" priority="96" operator="equal">
      <formula>"Menor"</formula>
    </cfRule>
    <cfRule type="cellIs" dxfId="1505" priority="97" operator="equal">
      <formula>"Leve"</formula>
    </cfRule>
  </conditionalFormatting>
  <conditionalFormatting sqref="AF60">
    <cfRule type="cellIs" dxfId="1504" priority="64" operator="equal">
      <formula>"Catastrófico"</formula>
    </cfRule>
    <cfRule type="cellIs" dxfId="1503" priority="65" operator="equal">
      <formula>"Mayor"</formula>
    </cfRule>
    <cfRule type="cellIs" dxfId="1502" priority="66" operator="equal">
      <formula>"Moderado"</formula>
    </cfRule>
    <cfRule type="cellIs" dxfId="1501" priority="67" operator="equal">
      <formula>"Menor"</formula>
    </cfRule>
    <cfRule type="cellIs" dxfId="1500" priority="68" operator="equal">
      <formula>"Leve"</formula>
    </cfRule>
  </conditionalFormatting>
  <conditionalFormatting sqref="AF67">
    <cfRule type="cellIs" dxfId="1499" priority="35" operator="equal">
      <formula>"Catastrófico"</formula>
    </cfRule>
    <cfRule type="cellIs" dxfId="1498" priority="36" operator="equal">
      <formula>"Mayor"</formula>
    </cfRule>
    <cfRule type="cellIs" dxfId="1497" priority="37" operator="equal">
      <formula>"Moderado"</formula>
    </cfRule>
    <cfRule type="cellIs" dxfId="1496" priority="38" operator="equal">
      <formula>"Menor"</formula>
    </cfRule>
    <cfRule type="cellIs" dxfId="1495" priority="39" operator="equal">
      <formula>"Leve"</formula>
    </cfRule>
  </conditionalFormatting>
  <conditionalFormatting sqref="AF74">
    <cfRule type="cellIs" dxfId="1494" priority="6" operator="equal">
      <formula>"Catastrófico"</formula>
    </cfRule>
    <cfRule type="cellIs" dxfId="1493" priority="7" operator="equal">
      <formula>"Mayor"</formula>
    </cfRule>
    <cfRule type="cellIs" dxfId="1492" priority="8" operator="equal">
      <formula>"Moderado"</formula>
    </cfRule>
    <cfRule type="cellIs" dxfId="1491" priority="9" operator="equal">
      <formula>"Menor"</formula>
    </cfRule>
    <cfRule type="cellIs" dxfId="1490" priority="10" operator="equal">
      <formula>"Leve"</formula>
    </cfRule>
  </conditionalFormatting>
  <conditionalFormatting sqref="AH11">
    <cfRule type="cellIs" dxfId="1489" priority="263" operator="equal">
      <formula>"Extremo"</formula>
    </cfRule>
    <cfRule type="cellIs" dxfId="1488" priority="264" operator="equal">
      <formula>"Alto"</formula>
    </cfRule>
    <cfRule type="cellIs" dxfId="1487" priority="265" operator="equal">
      <formula>"Moderado"</formula>
    </cfRule>
    <cfRule type="cellIs" dxfId="1486" priority="266" operator="equal">
      <formula>"Bajo"</formula>
    </cfRule>
  </conditionalFormatting>
  <conditionalFormatting sqref="AH18">
    <cfRule type="cellIs" dxfId="1485" priority="234" operator="equal">
      <formula>"Extremo"</formula>
    </cfRule>
    <cfRule type="cellIs" dxfId="1484" priority="235" operator="equal">
      <formula>"Alto"</formula>
    </cfRule>
    <cfRule type="cellIs" dxfId="1483" priority="236" operator="equal">
      <formula>"Moderado"</formula>
    </cfRule>
    <cfRule type="cellIs" dxfId="1482" priority="237" operator="equal">
      <formula>"Bajo"</formula>
    </cfRule>
  </conditionalFormatting>
  <conditionalFormatting sqref="AH25">
    <cfRule type="cellIs" dxfId="1481" priority="205" operator="equal">
      <formula>"Extremo"</formula>
    </cfRule>
    <cfRule type="cellIs" dxfId="1480" priority="206" operator="equal">
      <formula>"Alto"</formula>
    </cfRule>
    <cfRule type="cellIs" dxfId="1479" priority="207" operator="equal">
      <formula>"Moderado"</formula>
    </cfRule>
    <cfRule type="cellIs" dxfId="1478" priority="208" operator="equal">
      <formula>"Bajo"</formula>
    </cfRule>
  </conditionalFormatting>
  <conditionalFormatting sqref="AH32">
    <cfRule type="cellIs" dxfId="1477" priority="176" operator="equal">
      <formula>"Extremo"</formula>
    </cfRule>
    <cfRule type="cellIs" dxfId="1476" priority="177" operator="equal">
      <formula>"Alto"</formula>
    </cfRule>
    <cfRule type="cellIs" dxfId="1475" priority="178" operator="equal">
      <formula>"Moderado"</formula>
    </cfRule>
    <cfRule type="cellIs" dxfId="1474" priority="179" operator="equal">
      <formula>"Bajo"</formula>
    </cfRule>
  </conditionalFormatting>
  <conditionalFormatting sqref="AH39">
    <cfRule type="cellIs" dxfId="1473" priority="147" operator="equal">
      <formula>"Extremo"</formula>
    </cfRule>
    <cfRule type="cellIs" dxfId="1472" priority="148" operator="equal">
      <formula>"Alto"</formula>
    </cfRule>
    <cfRule type="cellIs" dxfId="1471" priority="149" operator="equal">
      <formula>"Moderado"</formula>
    </cfRule>
    <cfRule type="cellIs" dxfId="1470" priority="150" operator="equal">
      <formula>"Bajo"</formula>
    </cfRule>
  </conditionalFormatting>
  <conditionalFormatting sqref="AH46">
    <cfRule type="cellIs" dxfId="1469" priority="118" operator="equal">
      <formula>"Extremo"</formula>
    </cfRule>
    <cfRule type="cellIs" dxfId="1468" priority="119" operator="equal">
      <formula>"Alto"</formula>
    </cfRule>
    <cfRule type="cellIs" dxfId="1467" priority="120" operator="equal">
      <formula>"Moderado"</formula>
    </cfRule>
    <cfRule type="cellIs" dxfId="1466" priority="121" operator="equal">
      <formula>"Bajo"</formula>
    </cfRule>
  </conditionalFormatting>
  <conditionalFormatting sqref="AH53">
    <cfRule type="cellIs" dxfId="1465" priority="89" operator="equal">
      <formula>"Extremo"</formula>
    </cfRule>
    <cfRule type="cellIs" dxfId="1464" priority="90" operator="equal">
      <formula>"Alto"</formula>
    </cfRule>
    <cfRule type="cellIs" dxfId="1463" priority="91" operator="equal">
      <formula>"Moderado"</formula>
    </cfRule>
    <cfRule type="cellIs" dxfId="1462" priority="92" operator="equal">
      <formula>"Bajo"</formula>
    </cfRule>
  </conditionalFormatting>
  <conditionalFormatting sqref="AH60">
    <cfRule type="cellIs" dxfId="1461" priority="60" operator="equal">
      <formula>"Extremo"</formula>
    </cfRule>
    <cfRule type="cellIs" dxfId="1460" priority="61" operator="equal">
      <formula>"Alto"</formula>
    </cfRule>
    <cfRule type="cellIs" dxfId="1459" priority="62" operator="equal">
      <formula>"Moderado"</formula>
    </cfRule>
    <cfRule type="cellIs" dxfId="1458" priority="63" operator="equal">
      <formula>"Bajo"</formula>
    </cfRule>
  </conditionalFormatting>
  <conditionalFormatting sqref="AH67">
    <cfRule type="cellIs" dxfId="1457" priority="31" operator="equal">
      <formula>"Extremo"</formula>
    </cfRule>
    <cfRule type="cellIs" dxfId="1456" priority="32" operator="equal">
      <formula>"Alto"</formula>
    </cfRule>
    <cfRule type="cellIs" dxfId="1455" priority="33" operator="equal">
      <formula>"Moderado"</formula>
    </cfRule>
    <cfRule type="cellIs" dxfId="1454" priority="34" operator="equal">
      <formula>"Bajo"</formula>
    </cfRule>
  </conditionalFormatting>
  <conditionalFormatting sqref="AH74">
    <cfRule type="cellIs" dxfId="1453" priority="2" operator="equal">
      <formula>"Extremo"</formula>
    </cfRule>
    <cfRule type="cellIs" dxfId="1452" priority="3" operator="equal">
      <formula>"Alto"</formula>
    </cfRule>
    <cfRule type="cellIs" dxfId="1451" priority="4" operator="equal">
      <formula>"Moderado"</formula>
    </cfRule>
    <cfRule type="cellIs" dxfId="145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4246B235-1F62-4C37-8096-7CC1B91AF774}">
          <x14:formula1>
            <xm:f>'D:\Backup cede 2022\Mis documentos\SGC\2025\Consolidación de riesgos 2025\CEDE10\Gestión\CORREGIDO\[FO-CEDE5-DIGEC-487 Administración de Riesgos de Gestión FINCA RAIZ OK.xlsx]Opciones Tratamiento'!#REF!</xm:f>
          </x14:formula1>
          <xm:sqref>H11:H80</xm:sqref>
        </x14:dataValidation>
        <x14:dataValidation type="list" allowBlank="1" showInputMessage="1" showErrorMessage="1" xr:uid="{938DA64F-1881-42A8-BE35-4AC41EA94DC5}">
          <x14:formula1>
            <xm:f>'D:\Backup cede 2022\Mis documentos\SGC\2025\Consolidación de riesgos 2025\CEDE10\Gestión\CORREGIDO\[FO-CEDE5-DIGEC-487 Administración de Riesgos de Gestión FINCA RAIZ OK.xlsx]Opciones Tratamiento'!#REF!</xm:f>
          </x14:formula1>
          <xm:sqref>AO60 AO53 AO46 AO39 AO32 AO25 AO18 AO11 AO67 AO74 AI53 AI11 AI18 AI25 AI32 AI39 AI46 AI60 AI67 AI74 B11 C11:D80</xm:sqref>
        </x14:dataValidation>
        <x14:dataValidation type="list" allowBlank="1" showInputMessage="1" showErrorMessage="1" xr:uid="{6380B15A-9A19-4276-B44F-23F62E5DD5A3}">
          <x14:formula1>
            <xm:f>'D:\Backup cede 2022\Mis documentos\SGC\2025\Consolidación de riesgos 2025\CEDE10\Gestión\CORREGIDO\[FO-CEDE5-DIGEC-487 Administración de Riesgos de Gestión FINCA RAIZ OK.xlsx]Tabla Impacto'!#REF!</xm:f>
          </x14:formula1>
          <xm:sqref>L11:L80</xm:sqref>
        </x14:dataValidation>
        <x14:dataValidation type="list" allowBlank="1" showInputMessage="1" showErrorMessage="1" xr:uid="{6DC72710-71EA-4785-9E86-ADF425009E2E}">
          <x14:formula1>
            <xm:f>'D:\Backup cede 2022\Mis documentos\SGC\2025\Consolidación de riesgos 2025\CEDE10\Gestión\CORREGIDO\[FO-CEDE5-DIGEC-487 Administración de Riesgos de Gestión FINCA RAIZ OK.xlsx]Tabla Valoración controles'!#REF!</xm:f>
          </x14:formula1>
          <xm:sqref>W11:X80 Z11:AB80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00DC5-455A-4614-B7CD-BCF403D53252}">
  <dimension ref="A1:BM81"/>
  <sheetViews>
    <sheetView showGridLines="0" zoomScale="80" zoomScaleNormal="80" workbookViewId="0">
      <selection activeCell="T85" sqref="T85"/>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5703125" style="1" customWidth="1"/>
    <col min="23" max="23" width="6.85546875" style="1" customWidth="1"/>
    <col min="24" max="25" width="5.7109375" style="1" customWidth="1"/>
    <col min="26" max="27" width="5.5703125" style="1" customWidth="1"/>
    <col min="28" max="28" width="6" style="1" customWidth="1"/>
    <col min="29" max="30" width="7.5703125" style="1" customWidth="1"/>
    <col min="31" max="31" width="9.140625" style="1" customWidth="1"/>
    <col min="32" max="32" width="6.5703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5703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75"/>
      <c r="AP1" s="275"/>
      <c r="AQ1" s="275"/>
      <c r="AR1" s="276"/>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77"/>
      <c r="AP2" s="277"/>
      <c r="AQ2" s="277"/>
      <c r="AR2" s="278"/>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77"/>
      <c r="AP3" s="277"/>
      <c r="AQ3" s="277"/>
      <c r="AR3" s="278"/>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79"/>
      <c r="AP4" s="279"/>
      <c r="AQ4" s="279"/>
      <c r="AR4" s="280"/>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287</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288</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105.75" customHeight="1" thickBot="1" x14ac:dyDescent="0.35">
      <c r="A7" s="213" t="s">
        <v>20</v>
      </c>
      <c r="B7" s="214"/>
      <c r="C7" s="214"/>
      <c r="D7" s="215"/>
      <c r="E7" s="262" t="s">
        <v>289</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55.25" hidden="1" customHeight="1" x14ac:dyDescent="0.25">
      <c r="A11" s="171" t="s">
        <v>60</v>
      </c>
      <c r="B11" s="172" t="s">
        <v>89</v>
      </c>
      <c r="C11" s="175" t="s">
        <v>259</v>
      </c>
      <c r="D11" s="166" t="s">
        <v>79</v>
      </c>
      <c r="E11" s="166" t="s">
        <v>290</v>
      </c>
      <c r="F11" s="166" t="s">
        <v>291</v>
      </c>
      <c r="G11" s="165" t="str">
        <f>+CONCATENATE(D11," ",E11," ",F11)</f>
        <v>Posibilidad de Afectación Reputacional por pérdida de las capacidades diferenciales para la respuesta (Conocimiento, reducción y manejo) en la gestión del riesgo de desastres debido al incumplimiento a lo establecido en la Ley 1523 de 2012, en lo referente al proceso y en apoyo al Sistema Nacional de Gestión del Riesgo de Desastres (SNGRD).</v>
      </c>
      <c r="H11" s="166" t="s">
        <v>87</v>
      </c>
      <c r="I11" s="153">
        <v>1240</v>
      </c>
      <c r="J11" s="161" t="str">
        <f>IF(I11&lt;=0,"",IF(I11&lt;=3,"Muy Baja",IF(I11&lt;=34,"Baja",IF(I11&lt;=600,"Media",IF(I11&lt;=6000,"Alta","Muy Alta")))))</f>
        <v>Alta</v>
      </c>
      <c r="K11" s="162">
        <f>IF(J11="","",IF(J11="Muy Baja",0.2,IF(J11="Baja",0.4,IF(J11="Media",0.6,IF(J11="Alta",0.8,IF(J11="Muy Alta",1,))))))</f>
        <v>0.8</v>
      </c>
      <c r="L11" s="160" t="s">
        <v>176</v>
      </c>
      <c r="M11" s="160" t="str">
        <f>IF(NOT(ISERROR(MATCH(L11,'[11]Tabla Impacto'!$B$221:$B$223,0))),'[11]Tabla Impacto'!$F$223,L11)</f>
        <v xml:space="preserve">     El riesgo afecta la imagen de la entidad internamente, de conocimiento general, nivel interno, de junta directiva y accionistas y/o de provedores</v>
      </c>
      <c r="N11" s="161" t="str">
        <f>IF(OR(M11='[11]Tabla Impacto'!$C$11,M11='[11]Tabla Impacto'!$D$11),"Leve",IF(OR(M11='[11]Tabla Impacto'!$C$12,M11='[11]Tabla Impacto'!$D$12),"Menor",IF(OR(M11='[11]Tabla Impacto'!$C$13,M11='[11]Tabla Impacto'!$D$13),"Moderado",IF(OR(M11='[11]Tabla Impacto'!$C$14,M11='[11]Tabla Impacto'!$D$14),"Mayor",IF(OR(M11='[11]Tabla Impacto'!$C$15,M11='[11]Tabla Impacto'!$D$15),"Catastrófico","")))))</f>
        <v>Menor</v>
      </c>
      <c r="O11" s="162">
        <f>IF(N11="","",IF(N11="Leve",0.2,IF(N11="Menor",0.4,IF(N11="Moderado",0.6,IF(N11="Mayor",0.8,IF(N11="Catastrófico",1,))))))</f>
        <v>0.4</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Moderado</v>
      </c>
      <c r="Q11" s="7" t="s">
        <v>191</v>
      </c>
      <c r="R11" s="57" t="s">
        <v>292</v>
      </c>
      <c r="S11" s="57" t="s">
        <v>293</v>
      </c>
      <c r="T11" s="57" t="s">
        <v>294</v>
      </c>
      <c r="U11" s="56" t="str">
        <f>+CONCATENATE(R11," ",S11," ",T11)</f>
        <v>El Oficial de Gestión del Riesgo de Desastres, Oficiales Divisionarios de Ingenieros, Brigadas, BRIAD y Batallones validan trimestralmente los apoyos en atención a emergencias o desastres realizados por las Unidades Militares, de acuerdo a los protocolos establecidos por Ejército y la UNGDR, con el fin de minimizar los daños y perdidas en la materialización de eventos fisicos peligrosos en el territorio Nacional, en caso de no poder realizar los apoyos debe informar al Comando Superior para tomar las medidas pertinentes, dejando como evidencia los informes de manejo de desastres FO-JEMGF-COING-1306.</v>
      </c>
      <c r="V11" s="8" t="str">
        <f>IF(OR(W11="Preventivo",W11="Detectivo"),"Probabilidad",IF(W11="Correctivo","Impacto",""))</f>
        <v>Probabilidad</v>
      </c>
      <c r="W11" s="9" t="s">
        <v>70</v>
      </c>
      <c r="X11" s="9" t="s">
        <v>65</v>
      </c>
      <c r="Y11" s="10" t="str">
        <f>IF(AND(W11="Preventivo",X11="Automático"),"50%",IF(AND(W11="Preventivo",X11="Manual"),"40%",IF(AND(W11="Detectivo",X11="Automático"),"40%",IF(AND(W11="Detectivo",X11="Manual"),"30%",IF(AND(W11="Correctivo",X11="Automático"),"35%",IF(AND(W11="Correctivo",X11="Manual"),"25%",""))))))</f>
        <v>30%</v>
      </c>
      <c r="Z11" s="55" t="s">
        <v>66</v>
      </c>
      <c r="AA11" s="55" t="s">
        <v>67</v>
      </c>
      <c r="AB11" s="55" t="s">
        <v>68</v>
      </c>
      <c r="AC11" s="11">
        <f>IFERROR(IF(V11="Probabilidad",(K11-(+K11*Y11)),IF(V11="Impacto",K11,"")),"")</f>
        <v>0.56000000000000005</v>
      </c>
      <c r="AD11" s="164" t="str">
        <f>IFERROR(LOOKUP(LOOKUP(2,1/(AC11:AC17&lt;&gt;""),AC11:AC17),'[11]Opciones Tratamiento'!$I$2:$I$6,'[11]Opciones Tratamiento'!$J$2:$J$6),"")</f>
        <v>Muy Baja</v>
      </c>
      <c r="AE11" s="12">
        <f>+AC11</f>
        <v>0.56000000000000005</v>
      </c>
      <c r="AF11" s="164" t="str">
        <f>IFERROR(LOOKUP(LOOKUP(2,1/(AG11:AG17&lt;&gt;""),AG11:AG17),'[11]Opciones Tratamiento'!L2:M6),"")</f>
        <v>Menor</v>
      </c>
      <c r="AG11" s="12">
        <f>IFERROR(IF(V11="Impacto",(O11-(+O11*Y11)),IF(V11="Probabilidad",O11,"")),"")</f>
        <v>0.4</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Bajo</v>
      </c>
      <c r="AI11" s="155" t="s">
        <v>146</v>
      </c>
      <c r="AJ11" s="56"/>
      <c r="AK11" s="54">
        <v>1</v>
      </c>
      <c r="AL11" s="57" t="s">
        <v>295</v>
      </c>
      <c r="AM11" s="57" t="s">
        <v>296</v>
      </c>
      <c r="AN11" s="56"/>
      <c r="AO11" s="153" t="s">
        <v>81</v>
      </c>
      <c r="AP11" s="156" t="s">
        <v>297</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92" hidden="1" customHeight="1" x14ac:dyDescent="0.25">
      <c r="A12" s="144"/>
      <c r="B12" s="173"/>
      <c r="C12" s="147"/>
      <c r="D12" s="138"/>
      <c r="E12" s="138"/>
      <c r="F12" s="138"/>
      <c r="G12" s="150"/>
      <c r="H12" s="138"/>
      <c r="I12" s="114"/>
      <c r="J12" s="123"/>
      <c r="K12" s="126"/>
      <c r="L12" s="141"/>
      <c r="M12" s="141"/>
      <c r="N12" s="123"/>
      <c r="O12" s="126"/>
      <c r="P12" s="129"/>
      <c r="Q12" s="48" t="s">
        <v>196</v>
      </c>
      <c r="R12" s="50" t="s">
        <v>292</v>
      </c>
      <c r="S12" s="50" t="s">
        <v>298</v>
      </c>
      <c r="T12" s="50" t="s">
        <v>299</v>
      </c>
      <c r="U12" s="52" t="str">
        <f t="shared" ref="U12:U17" si="0">+CONCATENATE(R12," ",S12," ",T12)</f>
        <v>El Oficial de Gestión del Riesgo de Desastres, Oficiales Divisionarios de Ingenieros, Brigadas, BRIAD y Batallones validan trimestralmente el informe con las acciones de prevención y mitigación del riesgo desarrolladas por las Unidades Militares, de acuerdo a la Directiva Permanente de Gestión del riesgo de desastres, con el fin de que se adopten con antelación medidas para reducir la amenaza, exposición y vulnerabilidad de las personas los medios de subsistencia, bienes, infraestructura y recursos ambientales, en caso que no se cuente con solicitudes de los entes territoriales se debe realizar un oficio informando al COING de la situación, dejando como evidencia los informes de reducción del riesgo FO-COING-761.</v>
      </c>
      <c r="V12" s="16" t="str">
        <f t="shared" ref="V12:V75" si="1">IF(OR(W12="Preventivo",W12="Detectivo"),"Probabilidad",IF(W12="Correctivo","Impacto",""))</f>
        <v>Probabilidad</v>
      </c>
      <c r="W12" s="46" t="s">
        <v>70</v>
      </c>
      <c r="X12" s="46" t="s">
        <v>65</v>
      </c>
      <c r="Y12" s="17" t="str">
        <f t="shared" ref="Y12" si="2">IF(AND(W12="Preventivo",X12="Automático"),"50%",IF(AND(W12="Preventivo",X12="Manual"),"40%",IF(AND(W12="Detectivo",X12="Automático"),"40%",IF(AND(W12="Detectivo",X12="Manual"),"30%",IF(AND(W12="Correctivo",X12="Automático"),"35%",IF(AND(W12="Correctivo",X12="Manual"),"25%",""))))))</f>
        <v>30%</v>
      </c>
      <c r="Z12" s="46" t="s">
        <v>66</v>
      </c>
      <c r="AA12" s="46" t="s">
        <v>67</v>
      </c>
      <c r="AB12" s="46" t="s">
        <v>68</v>
      </c>
      <c r="AC12" s="18">
        <f>IFERROR(IF(AND(V11="Probabilidad",V12="Probabilidad"),(AE11-(+AE11*Y12)),IF(V12="Probabilidad",(K11-(+K11*Y12)),IF(V12="Impacto",AE11,""))),"")</f>
        <v>0.39200000000000002</v>
      </c>
      <c r="AD12" s="132"/>
      <c r="AE12" s="19">
        <f t="shared" ref="AE12" si="3">+AC12</f>
        <v>0.39200000000000002</v>
      </c>
      <c r="AF12" s="132"/>
      <c r="AG12" s="19">
        <f>IFERROR(IF(AND(V11="Impacto",V12="Impacto"),(AG11-(+AG11*Y12)),IF(V12="Impacto",(O11-(+O11*Y12)),IF(V12="Probabilidad",AG11,""))),"")</f>
        <v>0.4</v>
      </c>
      <c r="AH12" s="135"/>
      <c r="AI12" s="111"/>
      <c r="AJ12" s="52"/>
      <c r="AK12" s="48">
        <v>2</v>
      </c>
      <c r="AL12" s="50" t="s">
        <v>300</v>
      </c>
      <c r="AM12" s="50" t="s">
        <v>296</v>
      </c>
      <c r="AN12" s="52"/>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205.5" hidden="1" customHeight="1" x14ac:dyDescent="0.25">
      <c r="A13" s="144"/>
      <c r="B13" s="173"/>
      <c r="C13" s="147"/>
      <c r="D13" s="138"/>
      <c r="E13" s="138"/>
      <c r="F13" s="138"/>
      <c r="G13" s="150"/>
      <c r="H13" s="138"/>
      <c r="I13" s="114"/>
      <c r="J13" s="123"/>
      <c r="K13" s="126"/>
      <c r="L13" s="141"/>
      <c r="M13" s="141"/>
      <c r="N13" s="123"/>
      <c r="O13" s="126"/>
      <c r="P13" s="129"/>
      <c r="Q13" s="48" t="s">
        <v>199</v>
      </c>
      <c r="R13" s="50" t="s">
        <v>292</v>
      </c>
      <c r="S13" s="50" t="s">
        <v>301</v>
      </c>
      <c r="T13" s="50" t="s">
        <v>302</v>
      </c>
      <c r="U13" s="52" t="str">
        <f t="shared" si="0"/>
        <v>El Oficial de Gestión del Riesgo de Desastres, Oficiales Divisionarios de Ingenieros, Brigadas, BRIAD y Batallones verifican trimestralmente los elementos y/o equipamiento de los pelotones de Ingenieros de Gestión del Riesgo de Desastres de acuerdo a la Directiva Permanente en Gestión del riesgo de desastres, con el fin de establecer las capacidades y personal con que cuentan las Unidades, para atender oportuna y eficientemente los requerimientos por parte del SNGRD, en caso de no contar con el equipamiento, capacitación o entrenamiento se debe realizar las gestiones necesarias ante las entidades del SNGRD o entes territoriales, dejando como evidencia la lista verificación de elementos del pelotón de Ingenieros de Gestión del Riesgo de Desastres.</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66</v>
      </c>
      <c r="AA13" s="46" t="s">
        <v>67</v>
      </c>
      <c r="AB13" s="46" t="s">
        <v>68</v>
      </c>
      <c r="AC13" s="18">
        <f>IFERROR(IF(AND(V11="Probabilidad",V12="Probabilidad",V13="Probabilidad"),(AE12-(+AE12*Y13)),IF(V13="Probabilidad",(K11-(+K11*Y13)),IF(V13="Impacto",AE12,""))),"")</f>
        <v>0.23519999999999999</v>
      </c>
      <c r="AD13" s="132"/>
      <c r="AE13" s="19">
        <f>+AC13</f>
        <v>0.23519999999999999</v>
      </c>
      <c r="AF13" s="132"/>
      <c r="AG13" s="19">
        <f>IFERROR(IF(AND(V11="Impacto",V12="Impacto",V13="Impacto"),(AG12-(+AG12*Y13)),IF(V13="Impacto",(O11-(+O11*Y13)),IF(V13="Probabilidad",AG12,""))),"")</f>
        <v>0.4</v>
      </c>
      <c r="AH13" s="135"/>
      <c r="AI13" s="111"/>
      <c r="AJ13" s="52"/>
      <c r="AK13" s="48"/>
      <c r="AL13" s="50"/>
      <c r="AM13" s="48"/>
      <c r="AN13" s="52"/>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hidden="1" customHeight="1" x14ac:dyDescent="0.25">
      <c r="A14" s="144"/>
      <c r="B14" s="173"/>
      <c r="C14" s="147"/>
      <c r="D14" s="138"/>
      <c r="E14" s="138"/>
      <c r="F14" s="138"/>
      <c r="G14" s="150"/>
      <c r="H14" s="138"/>
      <c r="I14" s="114"/>
      <c r="J14" s="123"/>
      <c r="K14" s="126"/>
      <c r="L14" s="141"/>
      <c r="M14" s="141"/>
      <c r="N14" s="123"/>
      <c r="O14" s="126"/>
      <c r="P14" s="129"/>
      <c r="Q14" s="48"/>
      <c r="R14" s="50"/>
      <c r="S14" s="50"/>
      <c r="T14" s="50"/>
      <c r="U14" s="52" t="str">
        <f t="shared" si="0"/>
        <v xml:space="preserve">  </v>
      </c>
      <c r="V14" s="16" t="str">
        <f t="shared" si="1"/>
        <v/>
      </c>
      <c r="W14" s="46"/>
      <c r="X14" s="46"/>
      <c r="Y14" s="17" t="str">
        <f t="shared" ref="Y14" si="4">IF(AND(W14="Preventivo",X14="Automático"),"50%",IF(AND(W14="Preventivo",X14="Manual"),"40%",IF(AND(W14="Detectivo",X14="Automático"),"40%",IF(AND(W14="Detectivo",X14="Manual"),"30%",IF(AND(W14="Correctivo",X14="Automático"),"35%",IF(AND(W14="Correctivo",X14="Manual"),"25%",""))))))</f>
        <v/>
      </c>
      <c r="Z14" s="46"/>
      <c r="AA14" s="46"/>
      <c r="AB14" s="46"/>
      <c r="AC14" s="18" t="str">
        <f>IFERROR(IF(AND(V11="Probabilidad",V12="Probabilidad",V13="Probabilidad",V14="Probabilidad"),(AE13-(+AE13*Y14)),IF(V14="Probabilidad",(K11-(+K11*Y14)),IF(V14="Impacto",AE13,""))),"")</f>
        <v/>
      </c>
      <c r="AD14" s="132"/>
      <c r="AE14" s="19" t="str">
        <f t="shared" ref="AE14:AE21" si="5">+AC14</f>
        <v/>
      </c>
      <c r="AF14" s="132"/>
      <c r="AG14" s="19" t="str">
        <f>IFERROR(IF(AND(V11="Impacto",V12="Impacto",V13="Impacto",V14="Impacto"),(AG13-(+AG13*Y14)),IF(V14="Impacto",(O11-(+O11*Y14)),IF(V14="Probabilidad",AG13,""))),"")</f>
        <v/>
      </c>
      <c r="AH14" s="135"/>
      <c r="AI14" s="111"/>
      <c r="AJ14" s="52"/>
      <c r="AK14" s="48"/>
      <c r="AL14" s="50"/>
      <c r="AM14" s="48"/>
      <c r="AN14" s="52"/>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48"/>
      <c r="R15" s="48"/>
      <c r="S15" s="48"/>
      <c r="T15" s="48"/>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52"/>
      <c r="AK15" s="48"/>
      <c r="AL15" s="50"/>
      <c r="AM15" s="48"/>
      <c r="AN15" s="52"/>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c r="R16" s="48"/>
      <c r="S16" s="48"/>
      <c r="T16" s="48"/>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52"/>
      <c r="AK16" s="48"/>
      <c r="AL16" s="50"/>
      <c r="AM16" s="48"/>
      <c r="AN16" s="52"/>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thickBot="1" x14ac:dyDescent="0.3">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52"/>
      <c r="AK17" s="48"/>
      <c r="AL17" s="50"/>
      <c r="AM17" s="48"/>
      <c r="AN17" s="52"/>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customHeight="1" x14ac:dyDescent="0.25">
      <c r="A18" s="144" t="s">
        <v>72</v>
      </c>
      <c r="B18" s="173"/>
      <c r="C18" s="147" t="s">
        <v>259</v>
      </c>
      <c r="D18" s="138" t="s">
        <v>86</v>
      </c>
      <c r="E18" s="138" t="s">
        <v>303</v>
      </c>
      <c r="F18" s="138" t="s">
        <v>304</v>
      </c>
      <c r="G18" s="150" t="str">
        <f t="shared" ref="G18" si="6">+CONCATENATE(D18," ",E18," ",F18)</f>
        <v>Posibilidad de efectos dañoso sobre bienes públicos por pérdida o uso inadecuado de los puentes modulares semipermanentes en la Gestión del Riesgo de Desastres   a causa de la omisión a lo establecido en la Ley 1523 de 2012, en lo referente al proceso y en apoyo al Sistema Nacional de Gestión del Riesgo de Desastres (SNGRD).</v>
      </c>
      <c r="H18" s="138" t="s">
        <v>63</v>
      </c>
      <c r="I18" s="153">
        <v>59</v>
      </c>
      <c r="J18" s="123" t="str">
        <f>IF(I18&lt;=0,"",IF(I18&lt;=3,"Muy Baja",IF(I18&lt;=34,"Baja",IF(I18&lt;=600,"Media",IF(I18&lt;=6000,"Alta","Muy Alta")))))</f>
        <v>Media</v>
      </c>
      <c r="K18" s="126">
        <f>IF(J18="","",IF(J18="Muy Baja",0.2,IF(J18="Baja",0.4,IF(J18="Media",0.6,IF(J18="Alta",0.8,IF(J18="Muy Alta",1,))))))</f>
        <v>0.6</v>
      </c>
      <c r="L18" s="141" t="s">
        <v>305</v>
      </c>
      <c r="M18" s="141" t="str">
        <f>IF(NOT(ISERROR(MATCH(L18,'[11]Tabla Impacto'!$B$221:$B$223,0))),'[11]Tabla Impacto'!$F$223,L18)</f>
        <v xml:space="preserve">     Entre 50 y 100 SMLMV </v>
      </c>
      <c r="N18" s="123" t="str">
        <f>IF(OR(M18='[11]Tabla Impacto'!$C$11,M18='[11]Tabla Impacto'!$D$11),"Leve",IF(OR(M18='[11]Tabla Impacto'!$C$12,M18='[11]Tabla Impacto'!$D$12),"Menor",IF(OR(M18='[11]Tabla Impacto'!$C$13,M18='[11]Tabla Impacto'!$D$13),"Moderado",IF(OR(M18='[11]Tabla Impacto'!$C$14,M18='[11]Tabla Impacto'!$D$14),"Mayor",IF(OR(M18='[11]Tabla Impacto'!$C$15,M18='[11]Tabla Impacto'!$D$15),"Catastrófico","")))))</f>
        <v>Moderado</v>
      </c>
      <c r="O18" s="126">
        <f>IF(N18="","",IF(N18="Leve",0.2,IF(N18="Menor",0.4,IF(N18="Moderado",0.6,IF(N18="Mayor",0.8,IF(N18="Catastrófico",1,))))))</f>
        <v>0.6</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Moderado</v>
      </c>
      <c r="Q18" s="48" t="s">
        <v>191</v>
      </c>
      <c r="R18" s="50" t="s">
        <v>306</v>
      </c>
      <c r="S18" s="50" t="s">
        <v>307</v>
      </c>
      <c r="T18" s="50" t="s">
        <v>553</v>
      </c>
      <c r="U18" s="52" t="str">
        <f>+CONCATENATE(R18," ",S18," ",T18)</f>
        <v>Oficial de Ingenieros de la Brigada Especial de Ingenieros (BRING) verifica trimestralmente el cumplimiento de las revistas para verificar el estado de los puentes que se encuentran instalados, de acuerdo con el cronograma anual de las revistas, con el fin de identificar el estado y ubicación actual de los puentes instalados, en caso que se presenten novedades con el estado de los puentes se debe informar al Comando Superior para tomar las acciones pertinentes, dejando como evidencia de la verificación el informe de las revistas.</v>
      </c>
      <c r="V18" s="16" t="str">
        <f t="shared" si="1"/>
        <v>Probabilidad</v>
      </c>
      <c r="W18" s="46" t="s">
        <v>70</v>
      </c>
      <c r="X18" s="46" t="s">
        <v>65</v>
      </c>
      <c r="Y18" s="17" t="str">
        <f>IF(AND(W18="Preventivo",X18="Automático"),"50%",IF(AND(W18="Preventivo",X18="Manual"),"40%",IF(AND(W18="Detectivo",X18="Automático"),"40%",IF(AND(W18="Detectivo",X18="Manual"),"30%",IF(AND(W18="Correctivo",X18="Automático"),"35%",IF(AND(W18="Correctivo",X18="Manual"),"25%",""))))))</f>
        <v>30%</v>
      </c>
      <c r="Z18" s="46" t="s">
        <v>66</v>
      </c>
      <c r="AA18" s="46" t="s">
        <v>67</v>
      </c>
      <c r="AB18" s="46" t="s">
        <v>68</v>
      </c>
      <c r="AC18" s="18">
        <f>IFERROR(IF(V18="Probabilidad",(K18-(+K18*Y18)),IF(V18="Impacto",K18,"")),"")</f>
        <v>0.42</v>
      </c>
      <c r="AD18" s="132" t="str">
        <f>IFERROR(LOOKUP(LOOKUP(2,1/(AC18:AC24&lt;&gt;""),AC18:AC24),'[11]Opciones Tratamiento'!$I$2:$I$6,'[11]Opciones Tratamiento'!$J$2:$J$6),"")</f>
        <v>Muy Baja</v>
      </c>
      <c r="AE18" s="17">
        <f t="shared" si="5"/>
        <v>0.42</v>
      </c>
      <c r="AF18" s="132" t="str">
        <f>IFERROR(LOOKUP(LOOKUP(2,1/(AG18:AG24&lt;&gt;""),AG18:AG24),'[11]Opciones Tratamiento'!L2:M6),"")</f>
        <v>Moderado</v>
      </c>
      <c r="AG18" s="19">
        <f>IFERROR(IF(V18="Impacto",(O18-(+O18*Y18)),IF(V18="Probabilidad",O18,"")),"")</f>
        <v>0.6</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Moderado</v>
      </c>
      <c r="AI18" s="111"/>
      <c r="AJ18" s="52"/>
      <c r="AK18" s="48">
        <v>1</v>
      </c>
      <c r="AL18" s="50" t="s">
        <v>557</v>
      </c>
      <c r="AM18" s="50" t="s">
        <v>308</v>
      </c>
      <c r="AN18" s="52"/>
      <c r="AO18" s="114" t="s">
        <v>81</v>
      </c>
      <c r="AP18" s="158" t="s">
        <v>309</v>
      </c>
      <c r="AQ18" s="158"/>
      <c r="AR18" s="159"/>
      <c r="AS18" s="14"/>
      <c r="AT18" s="14"/>
      <c r="AU18" s="14"/>
      <c r="AV18" s="14"/>
      <c r="AW18" s="14"/>
      <c r="AX18" s="14"/>
      <c r="AY18" s="14"/>
      <c r="AZ18" s="14"/>
      <c r="BA18" s="14"/>
      <c r="BB18" s="14"/>
      <c r="BC18" s="14"/>
      <c r="BD18" s="14"/>
      <c r="BE18" s="14"/>
      <c r="BF18" s="14"/>
      <c r="BG18" s="14"/>
      <c r="BH18" s="14"/>
      <c r="BI18" s="14"/>
      <c r="BJ18" s="14"/>
    </row>
    <row r="19" spans="1:62" s="15" customFormat="1" ht="150" customHeight="1" x14ac:dyDescent="0.25">
      <c r="A19" s="144"/>
      <c r="B19" s="173"/>
      <c r="C19" s="147"/>
      <c r="D19" s="138"/>
      <c r="E19" s="138"/>
      <c r="F19" s="138"/>
      <c r="G19" s="150"/>
      <c r="H19" s="138"/>
      <c r="I19" s="114"/>
      <c r="J19" s="123"/>
      <c r="K19" s="126"/>
      <c r="L19" s="141"/>
      <c r="M19" s="141"/>
      <c r="N19" s="123"/>
      <c r="O19" s="126"/>
      <c r="P19" s="129"/>
      <c r="Q19" s="48" t="s">
        <v>196</v>
      </c>
      <c r="R19" s="48" t="s">
        <v>310</v>
      </c>
      <c r="S19" s="50" t="s">
        <v>554</v>
      </c>
      <c r="T19" s="50" t="s">
        <v>555</v>
      </c>
      <c r="U19" s="52" t="str">
        <f>+CONCATENATE(R19," ",S19," ",T19)</f>
        <v>Oficial Gestión del Riesgo verifica trimestralmente el estado y disponibilidad de los puentes metálicos semipermanentes que se encuentran en almacenamiento, de acuerdo con la actividad N° 6 de la caracterización de Gestión del riesgo de desastres, con el fin de conocer el estado y verificar el correcto uso de los PMMS, en caso de presentarse alguna novedad se debe realizar un informe detallado de la situación actual de las estructuras, dejando como evidencia de la verificación el Informe técnico de los puentes en almacenamiento.</v>
      </c>
      <c r="V19" s="16" t="str">
        <f t="shared" si="1"/>
        <v>Probabilidad</v>
      </c>
      <c r="W19" s="46" t="s">
        <v>70</v>
      </c>
      <c r="X19" s="46" t="s">
        <v>65</v>
      </c>
      <c r="Y19" s="17" t="str">
        <f t="shared" ref="Y19" si="7">IF(AND(W19="Preventivo",X19="Automático"),"50%",IF(AND(W19="Preventivo",X19="Manual"),"40%",IF(AND(W19="Detectivo",X19="Automático"),"40%",IF(AND(W19="Detectivo",X19="Manual"),"30%",IF(AND(W19="Correctivo",X19="Automático"),"35%",IF(AND(W19="Correctivo",X19="Manual"),"25%",""))))))</f>
        <v>30%</v>
      </c>
      <c r="Z19" s="46" t="s">
        <v>66</v>
      </c>
      <c r="AA19" s="46" t="s">
        <v>67</v>
      </c>
      <c r="AB19" s="46" t="s">
        <v>68</v>
      </c>
      <c r="AC19" s="18">
        <f>IFERROR(IF(AND(V18="Probabilidad",V19="Probabilidad"),(AE18-(+AE18*Y19)),IF(V19="Probabilidad",(K18-(+K18*Y19)),IF(V19="Impacto",AE18,""))),"")</f>
        <v>0.29399999999999998</v>
      </c>
      <c r="AD19" s="132"/>
      <c r="AE19" s="17">
        <f t="shared" si="5"/>
        <v>0.29399999999999998</v>
      </c>
      <c r="AF19" s="132"/>
      <c r="AG19" s="19">
        <f>IFERROR(IF(AND(V18="Impacto",V19="Impacto"),(AG18-(+AG18*Y19)),IF(V19="Impacto",(O18-(+O18*Y19)),IF(V19="Probabilidad",AG18,""))),"")</f>
        <v>0.6</v>
      </c>
      <c r="AH19" s="135"/>
      <c r="AI19" s="111"/>
      <c r="AJ19" s="52"/>
      <c r="AK19" s="48"/>
      <c r="AL19" s="50"/>
      <c r="AM19" s="48"/>
      <c r="AN19" s="52"/>
      <c r="AO19" s="114"/>
      <c r="AP19" s="158"/>
      <c r="AQ19" s="158"/>
      <c r="AR19" s="159"/>
      <c r="AS19" s="14"/>
      <c r="AT19" s="14"/>
      <c r="AU19" s="14"/>
      <c r="AV19" s="14"/>
      <c r="AW19" s="14"/>
      <c r="AX19" s="14"/>
      <c r="AY19" s="14"/>
      <c r="AZ19" s="14"/>
      <c r="BA19" s="14"/>
      <c r="BB19" s="14"/>
      <c r="BC19" s="14"/>
      <c r="BD19" s="14"/>
      <c r="BE19" s="14"/>
      <c r="BF19" s="14"/>
      <c r="BG19" s="14"/>
      <c r="BH19" s="14"/>
      <c r="BI19" s="14"/>
      <c r="BJ19" s="14"/>
    </row>
    <row r="20" spans="1:62" s="15" customFormat="1" ht="150" customHeight="1" x14ac:dyDescent="0.25">
      <c r="A20" s="144"/>
      <c r="B20" s="173"/>
      <c r="C20" s="147"/>
      <c r="D20" s="138"/>
      <c r="E20" s="138"/>
      <c r="F20" s="138"/>
      <c r="G20" s="150"/>
      <c r="H20" s="138"/>
      <c r="I20" s="114"/>
      <c r="J20" s="123"/>
      <c r="K20" s="126"/>
      <c r="L20" s="141"/>
      <c r="M20" s="141"/>
      <c r="N20" s="123"/>
      <c r="O20" s="126"/>
      <c r="P20" s="129"/>
      <c r="Q20" s="48" t="s">
        <v>199</v>
      </c>
      <c r="R20" s="48" t="s">
        <v>310</v>
      </c>
      <c r="S20" s="50" t="s">
        <v>311</v>
      </c>
      <c r="T20" s="50" t="s">
        <v>556</v>
      </c>
      <c r="U20" s="52" t="str">
        <f t="shared" ref="U20:U24" si="8">+CONCATENATE(R20," ",S20," ",T20)</f>
        <v>Oficial Gestión del Riesgo verifica trimestralmente los informes de los puentes instalados por la Fuerza en apoyo al SNGRD, de acuerdo a la directiva permanente de Gestión del Riesgo de Desastres, con el fin de llevar el control y seguimiento de los puentes instalados, en caso que no exista la disponibilidad para la instalación de los puentes se debe enviar oficio informando la no disponibilidad de los puentes, dejando como evidencia de la verificación el informe final de la instalación de los puentes.</v>
      </c>
      <c r="V20" s="16" t="str">
        <f t="shared" si="1"/>
        <v>Probabilidad</v>
      </c>
      <c r="W20" s="46" t="s">
        <v>64</v>
      </c>
      <c r="X20" s="46" t="s">
        <v>65</v>
      </c>
      <c r="Y20" s="17" t="str">
        <f>IF(AND(W20="Preventivo",X20="Automático"),"50%",IF(AND(W20="Preventivo",X20="Manual"),"40%",IF(AND(W20="Detectivo",X20="Automático"),"40%",IF(AND(W20="Detectivo",X20="Manual"),"30%",IF(AND(W20="Correctivo",X20="Automático"),"35%",IF(AND(W20="Correctivo",X20="Manual"),"25%",""))))))</f>
        <v>40%</v>
      </c>
      <c r="Z20" s="46" t="s">
        <v>66</v>
      </c>
      <c r="AA20" s="46" t="s">
        <v>67</v>
      </c>
      <c r="AB20" s="46" t="s">
        <v>68</v>
      </c>
      <c r="AC20" s="18">
        <f t="shared" ref="AC20:AC24" si="9">IFERROR(IF(AND(V19="Probabilidad",V20="Probabilidad"),(AE19-(+AE19*Y20)),IF(V20="Probabilidad",(K19-(+K19*Y20)),IF(V20="Impacto",AE19,""))),"")</f>
        <v>0.1764</v>
      </c>
      <c r="AD20" s="132"/>
      <c r="AE20" s="17">
        <f t="shared" si="5"/>
        <v>0.1764</v>
      </c>
      <c r="AF20" s="132"/>
      <c r="AG20" s="19">
        <f>IFERROR(IF(AND(V18="Impacto",V19="Impacto",V20="Impacto"),(AG19-(+AG19*Y20)),IF(V20="Impacto",(O18-(+O18*Y20)),IF(V20="Probabilidad",AG19,""))),"")</f>
        <v>0.6</v>
      </c>
      <c r="AH20" s="135"/>
      <c r="AI20" s="111"/>
      <c r="AJ20" s="52"/>
      <c r="AK20" s="48"/>
      <c r="AL20" s="50"/>
      <c r="AM20" s="48"/>
      <c r="AN20" s="52"/>
      <c r="AO20" s="114"/>
      <c r="AP20" s="158"/>
      <c r="AQ20" s="158"/>
      <c r="AR20" s="159"/>
      <c r="AS20" s="14"/>
      <c r="AT20" s="14"/>
      <c r="AU20" s="14"/>
      <c r="AV20" s="14"/>
      <c r="AW20" s="14"/>
      <c r="AX20" s="14"/>
      <c r="AY20" s="14"/>
      <c r="AZ20" s="14"/>
      <c r="BA20" s="14"/>
      <c r="BB20" s="14"/>
      <c r="BC20" s="14"/>
      <c r="BD20" s="14"/>
      <c r="BE20" s="14"/>
      <c r="BF20" s="14"/>
      <c r="BG20" s="14"/>
      <c r="BH20" s="14"/>
      <c r="BI20" s="14"/>
      <c r="BJ20" s="14"/>
    </row>
    <row r="21" spans="1:62" s="15" customFormat="1" ht="150" customHeight="1" x14ac:dyDescent="0.25">
      <c r="A21" s="144"/>
      <c r="B21" s="173"/>
      <c r="C21" s="147"/>
      <c r="D21" s="138"/>
      <c r="E21" s="138"/>
      <c r="F21" s="138"/>
      <c r="G21" s="150"/>
      <c r="H21" s="138"/>
      <c r="I21" s="114"/>
      <c r="J21" s="123"/>
      <c r="K21" s="126"/>
      <c r="L21" s="141"/>
      <c r="M21" s="141"/>
      <c r="N21" s="123"/>
      <c r="O21" s="126"/>
      <c r="P21" s="129"/>
      <c r="Q21" s="48"/>
      <c r="R21" s="48"/>
      <c r="S21" s="48"/>
      <c r="T21" s="48"/>
      <c r="U21" s="52" t="str">
        <f t="shared" si="8"/>
        <v xml:space="preserve">  </v>
      </c>
      <c r="V21" s="16" t="str">
        <f t="shared" si="1"/>
        <v/>
      </c>
      <c r="W21" s="46"/>
      <c r="X21" s="46"/>
      <c r="Y21" s="17" t="str">
        <f t="shared" ref="Y21" si="10">IF(AND(W21="Preventivo",X21="Automático"),"50%",IF(AND(W21="Preventivo",X21="Manual"),"40%",IF(AND(W21="Detectivo",X21="Automático"),"40%",IF(AND(W21="Detectivo",X21="Manual"),"30%",IF(AND(W21="Correctivo",X21="Automático"),"35%",IF(AND(W21="Correctivo",X21="Manual"),"25%",""))))))</f>
        <v/>
      </c>
      <c r="Z21" s="46"/>
      <c r="AA21" s="46"/>
      <c r="AB21" s="46"/>
      <c r="AC21" s="18" t="str">
        <f t="shared" si="9"/>
        <v/>
      </c>
      <c r="AD21" s="132"/>
      <c r="AE21" s="17" t="str">
        <f t="shared" si="5"/>
        <v/>
      </c>
      <c r="AF21" s="132"/>
      <c r="AG21" s="19" t="str">
        <f>IFERROR(IF(AND(V18="Impacto",V19="Impacto",V20="Impacto",V21="Impacto"),(AG20-(+AG20*Y21)),IF(V21="Impacto",(O18-(+O18*Y21)),IF(V21="Probabilidad",AG20,""))),"")</f>
        <v/>
      </c>
      <c r="AH21" s="135"/>
      <c r="AI21" s="111"/>
      <c r="AJ21" s="52"/>
      <c r="AK21" s="48"/>
      <c r="AL21" s="50"/>
      <c r="AM21" s="48"/>
      <c r="AN21" s="52"/>
      <c r="AO21" s="114"/>
      <c r="AP21" s="158"/>
      <c r="AQ21" s="158"/>
      <c r="AR21" s="159"/>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52"/>
      <c r="AK22" s="48"/>
      <c r="AL22" s="50"/>
      <c r="AM22" s="48"/>
      <c r="AN22" s="52"/>
      <c r="AO22" s="114"/>
      <c r="AP22" s="158"/>
      <c r="AQ22" s="158"/>
      <c r="AR22" s="159"/>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52"/>
      <c r="AK23" s="48"/>
      <c r="AL23" s="50"/>
      <c r="AM23" s="48"/>
      <c r="AN23" s="52"/>
      <c r="AO23" s="114"/>
      <c r="AP23" s="158"/>
      <c r="AQ23" s="158"/>
      <c r="AR23" s="159"/>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52"/>
      <c r="AK24" s="48"/>
      <c r="AL24" s="50"/>
      <c r="AM24" s="48"/>
      <c r="AN24" s="52"/>
      <c r="AO24" s="114"/>
      <c r="AP24" s="158"/>
      <c r="AQ24" s="158"/>
      <c r="AR24" s="159"/>
      <c r="AS24" s="14"/>
      <c r="AT24" s="14"/>
      <c r="AU24" s="14"/>
      <c r="AV24" s="14"/>
      <c r="AW24" s="14"/>
      <c r="AX24" s="14"/>
      <c r="AY24" s="14"/>
      <c r="AZ24" s="14"/>
      <c r="BA24" s="14"/>
      <c r="BB24" s="14"/>
      <c r="BC24" s="14"/>
      <c r="BD24" s="14"/>
      <c r="BE24" s="14"/>
      <c r="BF24" s="14"/>
      <c r="BG24" s="14"/>
      <c r="BH24" s="14"/>
      <c r="BI24" s="14"/>
      <c r="BJ24" s="14"/>
    </row>
    <row r="25" spans="1:62" s="15" customFormat="1" ht="150" hidden="1" customHeight="1" x14ac:dyDescent="0.25">
      <c r="A25" s="144" t="s">
        <v>73</v>
      </c>
      <c r="B25" s="173"/>
      <c r="C25" s="147"/>
      <c r="D25" s="138"/>
      <c r="E25" s="138"/>
      <c r="F25" s="138"/>
      <c r="G25" s="150" t="str">
        <f t="shared" ref="G25" si="11">+CONCATENATE(D25," ",E25," ",F25)</f>
        <v xml:space="preserve">  </v>
      </c>
      <c r="H25" s="138"/>
      <c r="I25" s="114"/>
      <c r="J25" s="123" t="str">
        <f>IF(I25&lt;=0,"",IF(I25&lt;=3,"Muy Baja",IF(I25&lt;=34,"Baja",IF(I25&lt;=600,"Media",IF(I25&lt;=6000,"Alta","Muy Alta")))))</f>
        <v/>
      </c>
      <c r="K25" s="126" t="str">
        <f>IF(J25="","",IF(J25="Muy Baja",0.2,IF(J25="Baja",0.4,IF(J25="Media",0.6,IF(J25="Alta",0.8,IF(J25="Muy Alta",1,))))))</f>
        <v/>
      </c>
      <c r="L25" s="141"/>
      <c r="M25" s="141">
        <f>IF(NOT(ISERROR(MATCH(L25,'[11]Tabla Impacto'!$B$221:$B$223,0))),'[11]Tabla Impacto'!$F$223,L25)</f>
        <v>0</v>
      </c>
      <c r="N25" s="123" t="str">
        <f>IF(OR(M25='[11]Tabla Impacto'!$C$11,M25='[11]Tabla Impacto'!$D$11),"Leve",IF(OR(M25='[11]Tabla Impacto'!$C$12,M25='[11]Tabla Impacto'!$D$12),"Menor",IF(OR(M25='[11]Tabla Impacto'!$C$13,M25='[11]Tabla Impacto'!$D$13),"Moderado",IF(OR(M25='[11]Tabla Impacto'!$C$14,M25='[11]Tabla Impacto'!$D$14),"Mayor",IF(OR(M25='[11]Tabla Impacto'!$C$15,M25='[11]Tabla Impacto'!$D$15),"Catastrófico","")))))</f>
        <v/>
      </c>
      <c r="O25" s="126" t="str">
        <f>IF(N25="","",IF(N25="Leve",0.2,IF(N25="Menor",0.4,IF(N25="Moderado",0.6,IF(N25="Mayor",0.8,IF(N25="Catastrófico",1,))))))</f>
        <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
      </c>
      <c r="Q25" s="48"/>
      <c r="R25" s="50"/>
      <c r="S25" s="48"/>
      <c r="T25" s="50"/>
      <c r="U25" s="52" t="str">
        <f>+CONCATENATE(R25," ",S25," ",T25)</f>
        <v xml:space="preserve">  </v>
      </c>
      <c r="V25" s="16" t="str">
        <f t="shared" si="1"/>
        <v/>
      </c>
      <c r="W25" s="46"/>
      <c r="X25" s="46"/>
      <c r="Y25" s="17" t="str">
        <f>IF(AND(W25="Preventivo",X25="Automático"),"50%",IF(AND(W25="Preventivo",X25="Manual"),"40%",IF(AND(W25="Detectivo",X25="Automático"),"40%",IF(AND(W25="Detectivo",X25="Manual"),"30%",IF(AND(W25="Correctivo",X25="Automático"),"35%",IF(AND(W25="Correctivo",X25="Manual"),"25%",""))))))</f>
        <v/>
      </c>
      <c r="Z25" s="46"/>
      <c r="AA25" s="46"/>
      <c r="AB25" s="46"/>
      <c r="AC25" s="18" t="str">
        <f>IFERROR(IF(V25="Probabilidad",(K25-(+K25*Y25)),IF(V25="Impacto",K25,"")),"")</f>
        <v/>
      </c>
      <c r="AD25" s="132" t="str">
        <f>IFERROR(LOOKUP(LOOKUP(2,1/(AC25:AC31&lt;&gt;""),AC25:AC31),'[11]Opciones Tratamiento'!$I$2:$I$6,'[11]Opciones Tratamiento'!$J$2:$J$6),"")</f>
        <v/>
      </c>
      <c r="AE25" s="17" t="str">
        <f>+AC25</f>
        <v/>
      </c>
      <c r="AF25" s="132" t="str">
        <f>IFERROR(LOOKUP(LOOKUP(2,1/(AG25:AG31&lt;&gt;""),AG25:AG31),'[11]Opciones Tratamiento'!L2:M6),"")</f>
        <v/>
      </c>
      <c r="AG25" s="19" t="str">
        <f>IFERROR(IF(V25="Impacto",(O25-(+O25*Y25)),IF(V25="Probabilidad",O25,"")),"")</f>
        <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
      </c>
      <c r="AI25" s="111"/>
      <c r="AJ25" s="52"/>
      <c r="AK25" s="48"/>
      <c r="AL25" s="50"/>
      <c r="AM25" s="48"/>
      <c r="AN25" s="52"/>
      <c r="AO25" s="114"/>
      <c r="AP25" s="117"/>
      <c r="AQ25" s="117"/>
      <c r="AR25" s="118"/>
      <c r="AS25" s="14"/>
      <c r="AT25" s="14"/>
      <c r="AU25" s="14"/>
      <c r="AV25" s="14"/>
      <c r="AW25" s="14"/>
      <c r="AX25" s="14"/>
      <c r="AY25" s="14"/>
      <c r="AZ25" s="14"/>
      <c r="BA25" s="14"/>
      <c r="BB25" s="14"/>
      <c r="BC25" s="14"/>
      <c r="BD25" s="14"/>
      <c r="BE25" s="14"/>
      <c r="BF25" s="14"/>
      <c r="BG25" s="14"/>
      <c r="BH25" s="14"/>
      <c r="BI25" s="14"/>
      <c r="BJ25" s="14"/>
    </row>
    <row r="26" spans="1:62" s="15" customFormat="1" ht="150" hidden="1" customHeight="1" x14ac:dyDescent="0.25">
      <c r="A26" s="144"/>
      <c r="B26" s="173"/>
      <c r="C26" s="147"/>
      <c r="D26" s="138"/>
      <c r="E26" s="138"/>
      <c r="F26" s="138"/>
      <c r="G26" s="150"/>
      <c r="H26" s="138"/>
      <c r="I26" s="114"/>
      <c r="J26" s="123"/>
      <c r="K26" s="126"/>
      <c r="L26" s="141"/>
      <c r="M26" s="141"/>
      <c r="N26" s="123"/>
      <c r="O26" s="126"/>
      <c r="P26" s="129"/>
      <c r="Q26" s="48"/>
      <c r="R26" s="48"/>
      <c r="S26" s="48"/>
      <c r="T26" s="48"/>
      <c r="U26" s="52" t="str">
        <f>+CONCATENATE(R26," ",S26," ",T26)</f>
        <v xml:space="preserve">  </v>
      </c>
      <c r="V26" s="16" t="str">
        <f t="shared" si="1"/>
        <v/>
      </c>
      <c r="W26" s="46"/>
      <c r="X26" s="46"/>
      <c r="Y26" s="17" t="str">
        <f t="shared" ref="Y26" si="12">IF(AND(W26="Preventivo",X26="Automático"),"50%",IF(AND(W26="Preventivo",X26="Manual"),"40%",IF(AND(W26="Detectivo",X26="Automático"),"40%",IF(AND(W26="Detectivo",X26="Manual"),"30%",IF(AND(W26="Correctivo",X26="Automático"),"35%",IF(AND(W26="Correctivo",X26="Manual"),"25%",""))))))</f>
        <v/>
      </c>
      <c r="Z26" s="46"/>
      <c r="AA26" s="46"/>
      <c r="AB26" s="46"/>
      <c r="AC26" s="18" t="str">
        <f>IFERROR(IF(AND(V25="Probabilidad",V26="Probabilidad"),(AE25-(+AE25*Y26)),IF(V26="Probabilidad",(K25-(+K25*Y26)),IF(V26="Impacto",AE25,""))),"")</f>
        <v/>
      </c>
      <c r="AD26" s="132"/>
      <c r="AE26" s="17" t="str">
        <f t="shared" ref="AE26" si="13">+AC26</f>
        <v/>
      </c>
      <c r="AF26" s="132"/>
      <c r="AG26" s="19" t="str">
        <f>IFERROR(IF(AND(V25="Impacto",V26="Impacto"),(AG25-(+AG25*Y26)),IF(V26="Impacto",(O25-(+O25*Y26)),IF(V26="Probabilidad",AG25,""))),"")</f>
        <v/>
      </c>
      <c r="AH26" s="135"/>
      <c r="AI26" s="111"/>
      <c r="AJ26" s="52"/>
      <c r="AK26" s="48"/>
      <c r="AL26" s="50"/>
      <c r="AM26" s="48"/>
      <c r="AN26" s="52"/>
      <c r="AO26" s="114"/>
      <c r="AP26" s="117"/>
      <c r="AQ26" s="117"/>
      <c r="AR26" s="118"/>
      <c r="AS26" s="14"/>
      <c r="AT26" s="14"/>
      <c r="AU26" s="14"/>
      <c r="AV26" s="14"/>
      <c r="AW26" s="14"/>
      <c r="AX26" s="14"/>
      <c r="AY26" s="14"/>
      <c r="AZ26" s="14"/>
      <c r="BA26" s="14"/>
      <c r="BB26" s="14"/>
      <c r="BC26" s="14"/>
      <c r="BD26" s="14"/>
      <c r="BE26" s="14"/>
      <c r="BF26" s="14"/>
      <c r="BG26" s="14"/>
      <c r="BH26" s="14"/>
      <c r="BI26" s="14"/>
      <c r="BJ26" s="14"/>
    </row>
    <row r="27" spans="1:62" s="15" customFormat="1" ht="150" hidden="1" customHeight="1" x14ac:dyDescent="0.25">
      <c r="A27" s="144"/>
      <c r="B27" s="173"/>
      <c r="C27" s="147"/>
      <c r="D27" s="138"/>
      <c r="E27" s="138"/>
      <c r="F27" s="138"/>
      <c r="G27" s="150"/>
      <c r="H27" s="138"/>
      <c r="I27" s="114"/>
      <c r="J27" s="123"/>
      <c r="K27" s="126"/>
      <c r="L27" s="141"/>
      <c r="M27" s="141"/>
      <c r="N27" s="123"/>
      <c r="O27" s="126"/>
      <c r="P27" s="129"/>
      <c r="Q27" s="48"/>
      <c r="R27" s="48"/>
      <c r="S27" s="48"/>
      <c r="T27" s="48"/>
      <c r="U27" s="52" t="str">
        <f t="shared" ref="U27:U31" si="14">+CONCATENATE(R27," ",S27," ",T27)</f>
        <v xml:space="preserve">  </v>
      </c>
      <c r="V27" s="16" t="str">
        <f t="shared" si="1"/>
        <v/>
      </c>
      <c r="W27" s="46"/>
      <c r="X27" s="46"/>
      <c r="Y27" s="17" t="str">
        <f>IF(AND(W27="Preventivo",X27="Automático"),"50%",IF(AND(W27="Preventivo",X27="Manual"),"40%",IF(AND(W27="Detectivo",X27="Automático"),"40%",IF(AND(W27="Detectivo",X27="Manual"),"30%",IF(AND(W27="Correctivo",X27="Automático"),"35%",IF(AND(W27="Correctivo",X27="Manual"),"25%",""))))))</f>
        <v/>
      </c>
      <c r="Z27" s="46"/>
      <c r="AA27" s="46"/>
      <c r="AB27" s="46"/>
      <c r="AC27" s="18" t="str">
        <f t="shared" ref="AC27:AC31" si="15">IFERROR(IF(AND(V26="Probabilidad",V27="Probabilidad"),(AE26-(+AE26*Y27)),IF(V27="Probabilidad",(K26-(+K26*Y27)),IF(V27="Impacto",AE26,""))),"")</f>
        <v/>
      </c>
      <c r="AD27" s="132"/>
      <c r="AE27" s="17" t="str">
        <f>+AC27</f>
        <v/>
      </c>
      <c r="AF27" s="132"/>
      <c r="AG27" s="19" t="str">
        <f>IFERROR(IF(AND(V25="Impacto",V26="Impacto",V27="Impacto"),(AG26-(+AG26*Y27)),IF(V27="Impacto",(O25-(+O25*Y27)),IF(V27="Probabilidad",AG26,""))),"")</f>
        <v/>
      </c>
      <c r="AH27" s="135"/>
      <c r="AI27" s="111"/>
      <c r="AJ27" s="52"/>
      <c r="AK27" s="48"/>
      <c r="AL27" s="50"/>
      <c r="AM27" s="48"/>
      <c r="AN27" s="52"/>
      <c r="AO27" s="114"/>
      <c r="AP27" s="117"/>
      <c r="AQ27" s="117"/>
      <c r="AR27" s="118"/>
      <c r="AS27" s="14"/>
      <c r="AT27" s="14"/>
      <c r="AU27" s="14"/>
      <c r="AV27" s="14"/>
      <c r="AW27" s="14"/>
      <c r="AX27" s="14"/>
      <c r="AY27" s="14"/>
      <c r="AZ27" s="14"/>
      <c r="BA27" s="14"/>
      <c r="BB27" s="14"/>
      <c r="BC27" s="14"/>
      <c r="BD27" s="14"/>
      <c r="BE27" s="14"/>
      <c r="BF27" s="14"/>
      <c r="BG27" s="14"/>
      <c r="BH27" s="14"/>
      <c r="BI27" s="14"/>
      <c r="BJ27" s="14"/>
    </row>
    <row r="28" spans="1:62" s="15" customFormat="1" ht="150" hidden="1" customHeight="1" x14ac:dyDescent="0.25">
      <c r="A28" s="144"/>
      <c r="B28" s="173"/>
      <c r="C28" s="147"/>
      <c r="D28" s="138"/>
      <c r="E28" s="138"/>
      <c r="F28" s="138"/>
      <c r="G28" s="150"/>
      <c r="H28" s="138"/>
      <c r="I28" s="114"/>
      <c r="J28" s="123"/>
      <c r="K28" s="126"/>
      <c r="L28" s="141"/>
      <c r="M28" s="141"/>
      <c r="N28" s="123"/>
      <c r="O28" s="126"/>
      <c r="P28" s="129"/>
      <c r="Q28" s="48"/>
      <c r="R28" s="48"/>
      <c r="S28" s="48"/>
      <c r="T28" s="48"/>
      <c r="U28" s="52" t="str">
        <f t="shared" si="14"/>
        <v xml:space="preserve">  </v>
      </c>
      <c r="V28" s="16" t="str">
        <f t="shared" si="1"/>
        <v/>
      </c>
      <c r="W28" s="46"/>
      <c r="X28" s="46"/>
      <c r="Y28" s="17" t="str">
        <f t="shared" ref="Y28" si="16">IF(AND(W28="Preventivo",X28="Automático"),"50%",IF(AND(W28="Preventivo",X28="Manual"),"40%",IF(AND(W28="Detectivo",X28="Automático"),"40%",IF(AND(W28="Detectivo",X28="Manual"),"30%",IF(AND(W28="Correctivo",X28="Automático"),"35%",IF(AND(W28="Correctivo",X28="Manual"),"25%",""))))))</f>
        <v/>
      </c>
      <c r="Z28" s="46"/>
      <c r="AA28" s="46"/>
      <c r="AB28" s="46"/>
      <c r="AC28" s="18" t="str">
        <f t="shared" si="15"/>
        <v/>
      </c>
      <c r="AD28" s="132"/>
      <c r="AE28" s="17" t="str">
        <f t="shared" ref="AE28" si="17">+AC28</f>
        <v/>
      </c>
      <c r="AF28" s="132"/>
      <c r="AG28" s="19" t="str">
        <f>IFERROR(IF(AND(V25="Impacto",V26="Impacto",V27="Impacto",V28="Impacto"),(AG27-(+AG27*Y28)),IF(V28="Impacto",(O25-(+O25*Y28)),IF(V28="Probabilidad",AG27,""))),"")</f>
        <v/>
      </c>
      <c r="AH28" s="135"/>
      <c r="AI28" s="111"/>
      <c r="AJ28" s="52"/>
      <c r="AK28" s="48"/>
      <c r="AL28" s="50"/>
      <c r="AM28" s="48"/>
      <c r="AN28" s="52"/>
      <c r="AO28" s="114"/>
      <c r="AP28" s="117"/>
      <c r="AQ28" s="117"/>
      <c r="AR28" s="118"/>
      <c r="AS28" s="14"/>
      <c r="AT28" s="14"/>
      <c r="AU28" s="14"/>
      <c r="AV28" s="14"/>
      <c r="AW28" s="14"/>
      <c r="AX28" s="14"/>
      <c r="AY28" s="14"/>
      <c r="AZ28" s="14"/>
      <c r="BA28" s="14"/>
      <c r="BB28" s="14"/>
      <c r="BC28" s="14"/>
      <c r="BD28" s="14"/>
      <c r="BE28" s="14"/>
      <c r="BF28" s="14"/>
      <c r="BG28" s="14"/>
      <c r="BH28" s="14"/>
      <c r="BI28" s="14"/>
      <c r="BJ28" s="14"/>
    </row>
    <row r="29" spans="1:62" s="15" customFormat="1" ht="150" hidden="1" customHeight="1" x14ac:dyDescent="0.25">
      <c r="A29" s="144"/>
      <c r="B29" s="173"/>
      <c r="C29" s="147"/>
      <c r="D29" s="138"/>
      <c r="E29" s="138"/>
      <c r="F29" s="138"/>
      <c r="G29" s="150"/>
      <c r="H29" s="138"/>
      <c r="I29" s="114"/>
      <c r="J29" s="123"/>
      <c r="K29" s="126"/>
      <c r="L29" s="141"/>
      <c r="M29" s="141"/>
      <c r="N29" s="123"/>
      <c r="O29" s="126"/>
      <c r="P29" s="129"/>
      <c r="Q29" s="48"/>
      <c r="R29" s="48"/>
      <c r="S29" s="48"/>
      <c r="T29" s="48"/>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52"/>
      <c r="AK29" s="48"/>
      <c r="AL29" s="50"/>
      <c r="AM29" s="48"/>
      <c r="AN29" s="52"/>
      <c r="AO29" s="114"/>
      <c r="AP29" s="117"/>
      <c r="AQ29" s="117"/>
      <c r="AR29" s="118"/>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c r="R30" s="48"/>
      <c r="S30" s="48"/>
      <c r="T30" s="48"/>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52"/>
      <c r="AK30" s="48"/>
      <c r="AL30" s="50"/>
      <c r="AM30" s="48"/>
      <c r="AN30" s="52"/>
      <c r="AO30" s="114"/>
      <c r="AP30" s="117"/>
      <c r="AQ30" s="117"/>
      <c r="AR30" s="118"/>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48"/>
      <c r="T31" s="48"/>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52"/>
      <c r="AK31" s="48"/>
      <c r="AL31" s="50"/>
      <c r="AM31" s="48"/>
      <c r="AN31" s="52"/>
      <c r="AO31" s="114"/>
      <c r="AP31" s="117"/>
      <c r="AQ31" s="117"/>
      <c r="AR31" s="118"/>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c r="D32" s="138"/>
      <c r="E32" s="138"/>
      <c r="F32" s="138"/>
      <c r="G32" s="150" t="str">
        <f t="shared" ref="G32" si="18">+CONCATENATE(D32," ",E32," ",F32)</f>
        <v xml:space="preserve">  </v>
      </c>
      <c r="H32" s="138"/>
      <c r="I32" s="114"/>
      <c r="J32" s="123" t="str">
        <f>IF(I32&lt;=0,"",IF(I32&lt;=3,"Muy Baja",IF(I32&lt;=34,"Baja",IF(I32&lt;=600,"Media",IF(I32&lt;=6000,"Alta","Muy Alta")))))</f>
        <v/>
      </c>
      <c r="K32" s="126" t="str">
        <f>IF(J32="","",IF(J32="Muy Baja",0.2,IF(J32="Baja",0.4,IF(J32="Media",0.6,IF(J32="Alta",0.8,IF(J32="Muy Alta",1,))))))</f>
        <v/>
      </c>
      <c r="L32" s="141"/>
      <c r="M32" s="141">
        <f>IF(NOT(ISERROR(MATCH(L32,'[11]Tabla Impacto'!$B$221:$B$223,0))),'[11]Tabla Impacto'!$F$223,L32)</f>
        <v>0</v>
      </c>
      <c r="N32" s="123" t="str">
        <f>IF(OR(M32='[11]Tabla Impacto'!$C$11,M32='[11]Tabla Impacto'!$D$11),"Leve",IF(OR(M32='[11]Tabla Impacto'!$C$12,M32='[11]Tabla Impacto'!$D$12),"Menor",IF(OR(M32='[11]Tabla Impacto'!$C$13,M32='[11]Tabla Impacto'!$D$13),"Moderado",IF(OR(M32='[11]Tabla Impacto'!$C$14,M32='[11]Tabla Impacto'!$D$14),"Mayor",IF(OR(M32='[11]Tabla Impacto'!$C$15,M32='[11]Tabla Impacto'!$D$15),"Catastrófico","")))))</f>
        <v/>
      </c>
      <c r="O32" s="126" t="str">
        <f>IF(N32="","",IF(N32="Leve",0.2,IF(N32="Menor",0.4,IF(N32="Moderado",0.6,IF(N32="Mayor",0.8,IF(N32="Catastrófico",1,))))))</f>
        <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
      </c>
      <c r="Q32" s="48"/>
      <c r="R32" s="50"/>
      <c r="S32" s="48"/>
      <c r="T32" s="50"/>
      <c r="U32" s="52" t="str">
        <f>+CONCATENATE(R32," ",S32," ",T32)</f>
        <v xml:space="preserve">  </v>
      </c>
      <c r="V32" s="16" t="str">
        <f t="shared" si="1"/>
        <v/>
      </c>
      <c r="W32" s="46"/>
      <c r="X32" s="46"/>
      <c r="Y32" s="17" t="str">
        <f>IF(AND(W32="Preventivo",X32="Automático"),"50%",IF(AND(W32="Preventivo",X32="Manual"),"40%",IF(AND(W32="Detectivo",X32="Automático"),"40%",IF(AND(W32="Detectivo",X32="Manual"),"30%",IF(AND(W32="Correctivo",X32="Automático"),"35%",IF(AND(W32="Correctivo",X32="Manual"),"25%",""))))))</f>
        <v/>
      </c>
      <c r="Z32" s="46"/>
      <c r="AA32" s="46"/>
      <c r="AB32" s="46"/>
      <c r="AC32" s="18" t="str">
        <f>IFERROR(IF(V32="Probabilidad",(K32-(+K32*Y32)),IF(V32="Impacto",K32,"")),"")</f>
        <v/>
      </c>
      <c r="AD32" s="132" t="str">
        <f>IFERROR(LOOKUP(LOOKUP(2,1/(AC32:AC38&lt;&gt;""),AC32:AC38),'[11]Opciones Tratamiento'!$I$2:$I$6,'[11]Opciones Tratamiento'!$J$2:$J$6),"")</f>
        <v/>
      </c>
      <c r="AE32" s="17" t="str">
        <f>+AC32</f>
        <v/>
      </c>
      <c r="AF32" s="132" t="str">
        <f>IFERROR(LOOKUP(LOOKUP(2,1/(AG32:AG38&lt;&gt;""),AG32:AG38),'[11]Opciones Tratamiento'!L2:M6),"")</f>
        <v/>
      </c>
      <c r="AG32" s="19" t="str">
        <f>IFERROR(IF(V32="Impacto",(O32-(+O32*Y32)),IF(V32="Probabilidad",O32,"")),"")</f>
        <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
      </c>
      <c r="AI32" s="111"/>
      <c r="AJ32" s="52"/>
      <c r="AK32" s="48"/>
      <c r="AL32" s="50"/>
      <c r="AM32" s="48"/>
      <c r="AN32" s="52"/>
      <c r="AO32" s="114"/>
      <c r="AP32" s="117"/>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c r="R33" s="48"/>
      <c r="S33" s="48"/>
      <c r="T33" s="48"/>
      <c r="U33" s="52" t="str">
        <f>+CONCATENATE(R33," ",S33," ",T33)</f>
        <v xml:space="preserve">  </v>
      </c>
      <c r="V33" s="16" t="str">
        <f t="shared" si="1"/>
        <v/>
      </c>
      <c r="W33" s="46"/>
      <c r="X33" s="46"/>
      <c r="Y33" s="17" t="str">
        <f t="shared" ref="Y33" si="19">IF(AND(W33="Preventivo",X33="Automático"),"50%",IF(AND(W33="Preventivo",X33="Manual"),"40%",IF(AND(W33="Detectivo",X33="Automático"),"40%",IF(AND(W33="Detectivo",X33="Manual"),"30%",IF(AND(W33="Correctivo",X33="Automático"),"35%",IF(AND(W33="Correctivo",X33="Manual"),"25%",""))))))</f>
        <v/>
      </c>
      <c r="Z33" s="46"/>
      <c r="AA33" s="46"/>
      <c r="AB33" s="46"/>
      <c r="AC33" s="18" t="str">
        <f>IFERROR(IF(AND(V32="Probabilidad",V33="Probabilidad"),(AE32-(+AE32*Y33)),IF(V33="Probabilidad",(K32-(+K32*Y33)),IF(V33="Impacto",AE32,""))),"")</f>
        <v/>
      </c>
      <c r="AD33" s="132"/>
      <c r="AE33" s="17" t="str">
        <f t="shared" ref="AE33" si="20">+AC33</f>
        <v/>
      </c>
      <c r="AF33" s="132"/>
      <c r="AG33" s="19" t="str">
        <f>IFERROR(IF(AND(V32="Impacto",V33="Impacto"),(AG32-(+AG32*Y33)),IF(V33="Impacto",(O32-(+O32*Y33)),IF(V33="Probabilidad",AG32,""))),"")</f>
        <v/>
      </c>
      <c r="AH33" s="135"/>
      <c r="AI33" s="111"/>
      <c r="AJ33" s="52"/>
      <c r="AK33" s="48"/>
      <c r="AL33" s="50"/>
      <c r="AM33" s="48"/>
      <c r="AN33" s="52"/>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c r="R34" s="48"/>
      <c r="S34" s="48"/>
      <c r="T34" s="48"/>
      <c r="U34" s="52" t="str">
        <f t="shared" ref="U34:U38" si="21">+CONCATENATE(R34," ",S34," ",T34)</f>
        <v xml:space="preserve">  </v>
      </c>
      <c r="V34" s="16" t="str">
        <f t="shared" si="1"/>
        <v/>
      </c>
      <c r="W34" s="46"/>
      <c r="X34" s="46"/>
      <c r="Y34" s="17" t="str">
        <f>IF(AND(W34="Preventivo",X34="Automático"),"50%",IF(AND(W34="Preventivo",X34="Manual"),"40%",IF(AND(W34="Detectivo",X34="Automático"),"40%",IF(AND(W34="Detectivo",X34="Manual"),"30%",IF(AND(W34="Correctivo",X34="Automático"),"35%",IF(AND(W34="Correctivo",X34="Manual"),"25%",""))))))</f>
        <v/>
      </c>
      <c r="Z34" s="46"/>
      <c r="AA34" s="46"/>
      <c r="AB34" s="46"/>
      <c r="AC34" s="18" t="str">
        <f t="shared" ref="AC34:AC38" si="22">IFERROR(IF(AND(V33="Probabilidad",V34="Probabilidad"),(AE33-(+AE33*Y34)),IF(V34="Probabilidad",(K33-(+K33*Y34)),IF(V34="Impacto",AE33,""))),"")</f>
        <v/>
      </c>
      <c r="AD34" s="132"/>
      <c r="AE34" s="17" t="str">
        <f>+AC34</f>
        <v/>
      </c>
      <c r="AF34" s="132"/>
      <c r="AG34" s="19" t="str">
        <f>IFERROR(IF(AND(V32="Impacto",V33="Impacto",V34="Impacto"),(AG33-(+AG33*Y34)),IF(V34="Impacto",(O32-(+O32*Y34)),IF(V34="Probabilidad",AG33,""))),"")</f>
        <v/>
      </c>
      <c r="AH34" s="135"/>
      <c r="AI34" s="111"/>
      <c r="AJ34" s="52"/>
      <c r="AK34" s="48"/>
      <c r="AL34" s="50"/>
      <c r="AM34" s="48"/>
      <c r="AN34" s="52"/>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c r="R35" s="48"/>
      <c r="S35" s="48"/>
      <c r="T35" s="48"/>
      <c r="U35" s="52" t="str">
        <f t="shared" si="21"/>
        <v xml:space="preserve">  </v>
      </c>
      <c r="V35" s="16" t="str">
        <f t="shared" si="1"/>
        <v/>
      </c>
      <c r="W35" s="46"/>
      <c r="X35" s="46"/>
      <c r="Y35" s="17" t="str">
        <f t="shared" ref="Y35" si="23">IF(AND(W35="Preventivo",X35="Automático"),"50%",IF(AND(W35="Preventivo",X35="Manual"),"40%",IF(AND(W35="Detectivo",X35="Automático"),"40%",IF(AND(W35="Detectivo",X35="Manual"),"30%",IF(AND(W35="Correctivo",X35="Automático"),"35%",IF(AND(W35="Correctivo",X35="Manual"),"25%",""))))))</f>
        <v/>
      </c>
      <c r="Z35" s="46"/>
      <c r="AA35" s="46"/>
      <c r="AB35" s="46"/>
      <c r="AC35" s="18" t="str">
        <f t="shared" si="22"/>
        <v/>
      </c>
      <c r="AD35" s="132"/>
      <c r="AE35" s="17" t="str">
        <f t="shared" ref="AE35" si="24">+AC35</f>
        <v/>
      </c>
      <c r="AF35" s="132"/>
      <c r="AG35" s="19" t="str">
        <f>IFERROR(IF(AND(V32="Impacto",V33="Impacto",V34="Impacto",V35="Impacto"),(AG34-(+AG34*Y35)),IF(V35="Impacto",(O32-(+O32*Y35)),IF(V35="Probabilidad",AG34,""))),"")</f>
        <v/>
      </c>
      <c r="AH35" s="135"/>
      <c r="AI35" s="111"/>
      <c r="AJ35" s="52"/>
      <c r="AK35" s="48"/>
      <c r="AL35" s="50"/>
      <c r="AM35" s="48"/>
      <c r="AN35" s="52"/>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c r="R36" s="48"/>
      <c r="S36" s="48"/>
      <c r="T36" s="48"/>
      <c r="U36" s="52" t="str">
        <f t="shared" si="21"/>
        <v xml:space="preserve">  </v>
      </c>
      <c r="V36" s="16" t="str">
        <f t="shared" si="1"/>
        <v/>
      </c>
      <c r="W36" s="46"/>
      <c r="X36" s="46"/>
      <c r="Y36" s="17" t="str">
        <f>IF(AND(W36="Preventivo",X36="Automático"),"50%",IF(AND(W36="Preventivo",X36="Manual"),"40%",IF(AND(W36="Detectivo",X36="Automático"),"40%",IF(AND(W36="Detectivo",X36="Manual"),"30%",IF(AND(W36="Correctivo",X36="Automático"),"35%",IF(AND(W36="Correctivo",X36="Manual"),"25%",""))))))</f>
        <v/>
      </c>
      <c r="Z36" s="46"/>
      <c r="AA36" s="46"/>
      <c r="AB36" s="46"/>
      <c r="AC36" s="18" t="str">
        <f t="shared" si="22"/>
        <v/>
      </c>
      <c r="AD36" s="132"/>
      <c r="AE36" s="17" t="str">
        <f>+AC36</f>
        <v/>
      </c>
      <c r="AF36" s="132"/>
      <c r="AG36" s="19" t="str">
        <f>IFERROR(IF(AND(V31="Impacto",V32="Impacto",V33="Impacto",V34="Impacto",V36="Impacto"),(AG34-(+AG34*Y36)),IF(V36="Impacto",(O31-(+O31*Y36)),IF(V36="Probabilidad",AG34,""))),"")</f>
        <v/>
      </c>
      <c r="AH36" s="135"/>
      <c r="AI36" s="111"/>
      <c r="AJ36" s="52"/>
      <c r="AK36" s="48"/>
      <c r="AL36" s="50"/>
      <c r="AM36" s="48"/>
      <c r="AN36" s="52"/>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52"/>
      <c r="AK37" s="48"/>
      <c r="AL37" s="50"/>
      <c r="AM37" s="48"/>
      <c r="AN37" s="52"/>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52"/>
      <c r="AK38" s="48"/>
      <c r="AL38" s="50"/>
      <c r="AM38" s="48"/>
      <c r="AN38" s="52"/>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c r="D39" s="138"/>
      <c r="E39" s="138"/>
      <c r="F39" s="138"/>
      <c r="G39" s="150" t="str">
        <f t="shared" ref="G39" si="25">+CONCATENATE(D39," ",E39," ",F39)</f>
        <v xml:space="preserve">  </v>
      </c>
      <c r="H39" s="138"/>
      <c r="I39" s="114"/>
      <c r="J39" s="123" t="str">
        <f>IF(I39&lt;=0,"",IF(I39&lt;=3,"Muy Baja",IF(I39&lt;=34,"Baja",IF(I39&lt;=600,"Media",IF(I39&lt;=6000,"Alta","Muy Alta")))))</f>
        <v/>
      </c>
      <c r="K39" s="126" t="str">
        <f>IF(J39="","",IF(J39="Muy Baja",0.2,IF(J39="Baja",0.4,IF(J39="Media",0.6,IF(J39="Alta",0.8,IF(J39="Muy Alta",1,))))))</f>
        <v/>
      </c>
      <c r="L39" s="141"/>
      <c r="M39" s="141">
        <f>IF(NOT(ISERROR(MATCH(L39,'[11]Tabla Impacto'!$B$221:$B$223,0))),'[11]Tabla Impacto'!$F$223,L39)</f>
        <v>0</v>
      </c>
      <c r="N39" s="123" t="str">
        <f>IF(OR(M39='[11]Tabla Impacto'!$C$11,M39='[11]Tabla Impacto'!$D$11),"Leve",IF(OR(M39='[11]Tabla Impacto'!$C$12,M39='[11]Tabla Impacto'!$D$12),"Menor",IF(OR(M39='[11]Tabla Impacto'!$C$13,M39='[11]Tabla Impacto'!$D$13),"Moderado",IF(OR(M39='[11]Tabla Impacto'!$C$14,M39='[11]Tabla Impacto'!$D$14),"Mayor",IF(OR(M39='[11]Tabla Impacto'!$C$15,M39='[11]Tabla Impacto'!$D$15),"Catastrófico","")))))</f>
        <v/>
      </c>
      <c r="O39" s="126" t="str">
        <f>IF(N39="","",IF(N39="Leve",0.2,IF(N39="Menor",0.4,IF(N39="Moderado",0.6,IF(N39="Mayor",0.8,IF(N39="Catastrófico",1,))))))</f>
        <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
      </c>
      <c r="Q39" s="48"/>
      <c r="R39" s="50"/>
      <c r="S39" s="48"/>
      <c r="T39" s="50"/>
      <c r="U39" s="52" t="str">
        <f>+CONCATENATE(R39," ",S39," ",T39)</f>
        <v xml:space="preserve">  </v>
      </c>
      <c r="V39" s="16" t="str">
        <f t="shared" si="1"/>
        <v/>
      </c>
      <c r="W39" s="46"/>
      <c r="X39" s="46"/>
      <c r="Y39" s="17" t="str">
        <f>IF(AND(W39="Preventivo",X39="Automático"),"50%",IF(AND(W39="Preventivo",X39="Manual"),"40%",IF(AND(W39="Detectivo",X39="Automático"),"40%",IF(AND(W39="Detectivo",X39="Manual"),"30%",IF(AND(W39="Correctivo",X39="Automático"),"35%",IF(AND(W39="Correctivo",X39="Manual"),"25%",""))))))</f>
        <v/>
      </c>
      <c r="Z39" s="46"/>
      <c r="AA39" s="46"/>
      <c r="AB39" s="46"/>
      <c r="AC39" s="18" t="str">
        <f>IFERROR(IF(V39="Probabilidad",(K39-(+K39*Y39)),IF(V39="Impacto",K39,"")),"")</f>
        <v/>
      </c>
      <c r="AD39" s="132" t="str">
        <f>IFERROR(LOOKUP(LOOKUP(2,1/(AC39:AC45&lt;&gt;""),AC39:AC45),'[11]Opciones Tratamiento'!$I$2:$I$6,'[11]Opciones Tratamiento'!$J$2:$J$6),"")</f>
        <v/>
      </c>
      <c r="AE39" s="17" t="str">
        <f>+AC39</f>
        <v/>
      </c>
      <c r="AF39" s="132" t="str">
        <f>IFERROR(LOOKUP(LOOKUP(2,1/(AG39:AG45&lt;&gt;""),AG39:AG45),'[11]Opciones Tratamiento'!L2:M6),"")</f>
        <v/>
      </c>
      <c r="AG39" s="19" t="str">
        <f>IFERROR(IF(V39="Impacto",(O39-(+O39*Y39)),IF(V39="Probabilidad",O39,"")),"")</f>
        <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
      </c>
      <c r="AI39" s="111"/>
      <c r="AJ39" s="52"/>
      <c r="AK39" s="48"/>
      <c r="AL39" s="50"/>
      <c r="AM39" s="48"/>
      <c r="AN39" s="52"/>
      <c r="AO39" s="114"/>
      <c r="AP39" s="117"/>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c r="R40" s="48"/>
      <c r="S40" s="48"/>
      <c r="T40" s="48"/>
      <c r="U40" s="52" t="str">
        <f>+CONCATENATE(R40," ",S40," ",T40)</f>
        <v xml:space="preserve">  </v>
      </c>
      <c r="V40" s="16" t="str">
        <f t="shared" si="1"/>
        <v/>
      </c>
      <c r="W40" s="46"/>
      <c r="X40" s="46"/>
      <c r="Y40" s="17" t="str">
        <f t="shared" ref="Y40" si="26">IF(AND(W40="Preventivo",X40="Automático"),"50%",IF(AND(W40="Preventivo",X40="Manual"),"40%",IF(AND(W40="Detectivo",X40="Automático"),"40%",IF(AND(W40="Detectivo",X40="Manual"),"30%",IF(AND(W40="Correctivo",X40="Automático"),"35%",IF(AND(W40="Correctivo",X40="Manual"),"25%",""))))))</f>
        <v/>
      </c>
      <c r="Z40" s="46"/>
      <c r="AA40" s="46"/>
      <c r="AB40" s="46"/>
      <c r="AC40" s="18" t="str">
        <f>IFERROR(IF(AND(V39="Probabilidad",V40="Probabilidad"),(AE39-(+AE39*Y40)),IF(V40="Probabilidad",(K39-(+K39*Y40)),IF(V40="Impacto",AE39,""))),"")</f>
        <v/>
      </c>
      <c r="AD40" s="132"/>
      <c r="AE40" s="17" t="str">
        <f t="shared" ref="AE40" si="27">+AC40</f>
        <v/>
      </c>
      <c r="AF40" s="132"/>
      <c r="AG40" s="19" t="str">
        <f>IFERROR(IF(AND(V39="Impacto",V40="Impacto"),(AG39-(+AG39*Y40)),IF(V40="Impacto",(O39-(+O39*Y40)),IF(V40="Probabilidad",AG39,""))),"")</f>
        <v/>
      </c>
      <c r="AH40" s="135"/>
      <c r="AI40" s="111"/>
      <c r="AJ40" s="52"/>
      <c r="AK40" s="48"/>
      <c r="AL40" s="50"/>
      <c r="AM40" s="48"/>
      <c r="AN40" s="52"/>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c r="R41" s="48"/>
      <c r="S41" s="48"/>
      <c r="T41" s="48"/>
      <c r="U41" s="52" t="str">
        <f t="shared" ref="U41:U45" si="28">+CONCATENATE(R41," ",S41," ",T41)</f>
        <v xml:space="preserve">  </v>
      </c>
      <c r="V41" s="16" t="str">
        <f t="shared" si="1"/>
        <v/>
      </c>
      <c r="W41" s="46"/>
      <c r="X41" s="46"/>
      <c r="Y41" s="17" t="str">
        <f>IF(AND(W41="Preventivo",X41="Automático"),"50%",IF(AND(W41="Preventivo",X41="Manual"),"40%",IF(AND(W41="Detectivo",X41="Automático"),"40%",IF(AND(W41="Detectivo",X41="Manual"),"30%",IF(AND(W41="Correctivo",X41="Automático"),"35%",IF(AND(W41="Correctivo",X41="Manual"),"25%",""))))))</f>
        <v/>
      </c>
      <c r="Z41" s="46"/>
      <c r="AA41" s="46"/>
      <c r="AB41" s="46"/>
      <c r="AC41" s="18" t="str">
        <f t="shared" ref="AC41:AC45" si="29">IFERROR(IF(AND(V40="Probabilidad",V41="Probabilidad"),(AE40-(+AE40*Y41)),IF(V41="Probabilidad",(K40-(+K40*Y41)),IF(V41="Impacto",AE40,""))),"")</f>
        <v/>
      </c>
      <c r="AD41" s="132"/>
      <c r="AE41" s="17" t="str">
        <f>+AC41</f>
        <v/>
      </c>
      <c r="AF41" s="132"/>
      <c r="AG41" s="19" t="str">
        <f>IFERROR(IF(AND(V39="Impacto",V40="Impacto",V41="Impacto"),(AG40-(+AG40*Y41)),IF(V41="Impacto",(O39-(+O39*Y41)),IF(V41="Probabilidad",AG40,""))),"")</f>
        <v/>
      </c>
      <c r="AH41" s="135"/>
      <c r="AI41" s="111"/>
      <c r="AJ41" s="52"/>
      <c r="AK41" s="48"/>
      <c r="AL41" s="50"/>
      <c r="AM41" s="48"/>
      <c r="AN41" s="52"/>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c r="R42" s="48"/>
      <c r="S42" s="48"/>
      <c r="T42" s="48"/>
      <c r="U42" s="52" t="str">
        <f t="shared" si="28"/>
        <v xml:space="preserve">  </v>
      </c>
      <c r="V42" s="16" t="str">
        <f t="shared" si="1"/>
        <v/>
      </c>
      <c r="W42" s="46"/>
      <c r="X42" s="46"/>
      <c r="Y42" s="17" t="str">
        <f t="shared" ref="Y42" si="30">IF(AND(W42="Preventivo",X42="Automático"),"50%",IF(AND(W42="Preventivo",X42="Manual"),"40%",IF(AND(W42="Detectivo",X42="Automático"),"40%",IF(AND(W42="Detectivo",X42="Manual"),"30%",IF(AND(W42="Correctivo",X42="Automático"),"35%",IF(AND(W42="Correctivo",X42="Manual"),"25%",""))))))</f>
        <v/>
      </c>
      <c r="Z42" s="46"/>
      <c r="AA42" s="46"/>
      <c r="AB42" s="46"/>
      <c r="AC42" s="18" t="str">
        <f t="shared" si="29"/>
        <v/>
      </c>
      <c r="AD42" s="132"/>
      <c r="AE42" s="17" t="str">
        <f t="shared" ref="AE42" si="31">+AC42</f>
        <v/>
      </c>
      <c r="AF42" s="132"/>
      <c r="AG42" s="19" t="str">
        <f>IFERROR(IF(AND(V39="Impacto",V40="Impacto",V41="Impacto",V42="Impacto"),(AG41-(+AG41*Y42)),IF(V42="Impacto",(O39-(+O39*Y42)),IF(V42="Probabilidad",AG41,""))),"")</f>
        <v/>
      </c>
      <c r="AH42" s="135"/>
      <c r="AI42" s="111"/>
      <c r="AJ42" s="52"/>
      <c r="AK42" s="48"/>
      <c r="AL42" s="50"/>
      <c r="AM42" s="48"/>
      <c r="AN42" s="52"/>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52"/>
      <c r="AK43" s="48"/>
      <c r="AL43" s="50"/>
      <c r="AM43" s="48"/>
      <c r="AN43" s="52"/>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52"/>
      <c r="AK44" s="48"/>
      <c r="AL44" s="50"/>
      <c r="AM44" s="48"/>
      <c r="AN44" s="52"/>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52"/>
      <c r="AK45" s="48"/>
      <c r="AL45" s="50"/>
      <c r="AM45" s="48"/>
      <c r="AN45" s="52"/>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IF(NOT(ISERROR(MATCH(L46,'[11]Tabla Impacto'!$B$221:$B$223,0))),'[11]Tabla Impacto'!$F$223,L46)</f>
        <v>0</v>
      </c>
      <c r="N46" s="123" t="str">
        <f>IF(OR(M46='[11]Tabla Impacto'!$C$11,M46='[11]Tabla Impacto'!$D$11),"Leve",IF(OR(M46='[11]Tabla Impacto'!$C$12,M46='[11]Tabla Impacto'!$D$12),"Menor",IF(OR(M46='[11]Tabla Impacto'!$C$13,M46='[11]Tabla Impacto'!$D$13),"Moderado",IF(OR(M46='[11]Tabla Impacto'!$C$14,M46='[11]Tabla Impacto'!$D$14),"Mayor",IF(OR(M46='[11]Tabla Impacto'!$C$15,M46='[11]Tabla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50"/>
      <c r="S46" s="48"/>
      <c r="T46" s="50"/>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IFERROR(LOOKUP(LOOKUP(2,1/(AC46:AC52&lt;&gt;""),AC46:AC52),'[11]Opciones Tratamiento'!$I$2:$I$6,'[11]Opciones Tratamiento'!$J$2:$J$6),"")</f>
        <v/>
      </c>
      <c r="AE46" s="17" t="str">
        <f>+AC46</f>
        <v/>
      </c>
      <c r="AF46" s="132" t="str">
        <f>IFERROR(LOOKUP(LOOKUP(2,1/(AG46:AG52&lt;&gt;""),AG46:AG52),'[11]Opciones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52"/>
      <c r="AK46" s="48"/>
      <c r="AL46" s="50"/>
      <c r="AM46" s="48"/>
      <c r="AN46" s="52"/>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48"/>
      <c r="S47" s="48"/>
      <c r="T47" s="48"/>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52"/>
      <c r="AK47" s="48"/>
      <c r="AL47" s="50"/>
      <c r="AM47" s="48"/>
      <c r="AN47" s="52"/>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48"/>
      <c r="S48" s="48"/>
      <c r="T48" s="48"/>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52"/>
      <c r="AK48" s="48"/>
      <c r="AL48" s="50"/>
      <c r="AM48" s="48"/>
      <c r="AN48" s="52"/>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52"/>
      <c r="AK49" s="48"/>
      <c r="AL49" s="50"/>
      <c r="AM49" s="48"/>
      <c r="AN49" s="52"/>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52"/>
      <c r="AK50" s="48"/>
      <c r="AL50" s="50"/>
      <c r="AM50" s="48"/>
      <c r="AN50" s="52"/>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52"/>
      <c r="AK51" s="48"/>
      <c r="AL51" s="50"/>
      <c r="AM51" s="48"/>
      <c r="AN51" s="52"/>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52"/>
      <c r="AK52" s="48"/>
      <c r="AL52" s="50"/>
      <c r="AM52" s="48"/>
      <c r="AN52" s="52"/>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IF(NOT(ISERROR(MATCH(L53,'[11]Tabla Impacto'!$B$221:$B$223,0))),'[11]Tabla Impacto'!$F$223,L53)</f>
        <v>0</v>
      </c>
      <c r="N53" s="123" t="str">
        <f>IF(OR(M53='[11]Tabla Impacto'!$C$11,M53='[11]Tabla Impacto'!$D$11),"Leve",IF(OR(M53='[11]Tabla Impacto'!$C$12,M53='[11]Tabla Impacto'!$D$12),"Menor",IF(OR(M53='[11]Tabla Impacto'!$C$13,M53='[11]Tabla Impacto'!$D$13),"Moderado",IF(OR(M53='[11]Tabla Impacto'!$C$14,M53='[11]Tabla Impacto'!$D$14),"Mayor",IF(OR(M53='[11]Tabla Impacto'!$C$15,M53='[11]Tabla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IFERROR(LOOKUP(LOOKUP(2,1/(AC53:AC59&lt;&gt;""),AC53:AC59),'[11]Opciones Tratamiento'!$I$2:$I$6,'[11]Opciones Tratamiento'!$J$2:$J$6),"")</f>
        <v/>
      </c>
      <c r="AE53" s="17" t="str">
        <f>+AC53</f>
        <v/>
      </c>
      <c r="AF53" s="132" t="str">
        <f>IFERROR(LOOKUP(LOOKUP(2,1/(AG53:AG59&lt;&gt;""),AG53:AG59),'[11]Opciones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52"/>
      <c r="AK53" s="48"/>
      <c r="AL53" s="50"/>
      <c r="AM53" s="48"/>
      <c r="AN53" s="52"/>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52"/>
      <c r="AK54" s="48"/>
      <c r="AL54" s="50"/>
      <c r="AM54" s="48"/>
      <c r="AN54" s="52"/>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52"/>
      <c r="AK55" s="48"/>
      <c r="AL55" s="50"/>
      <c r="AM55" s="48"/>
      <c r="AN55" s="52"/>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52"/>
      <c r="AK56" s="48"/>
      <c r="AL56" s="50"/>
      <c r="AM56" s="48"/>
      <c r="AN56" s="52"/>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52"/>
      <c r="AK57" s="48"/>
      <c r="AL57" s="50"/>
      <c r="AM57" s="48"/>
      <c r="AN57" s="52"/>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52"/>
      <c r="AK58" s="48"/>
      <c r="AL58" s="50"/>
      <c r="AM58" s="48"/>
      <c r="AN58" s="52"/>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52"/>
      <c r="AK59" s="48"/>
      <c r="AL59" s="50"/>
      <c r="AM59" s="48"/>
      <c r="AN59" s="52"/>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IF(NOT(ISERROR(MATCH(L60,'[11]Tabla Impacto'!$B$221:$B$223,0))),'[11]Tabla Impacto'!$F$223,L60)</f>
        <v>0</v>
      </c>
      <c r="N60" s="123" t="str">
        <f>IF(OR(M60='[11]Tabla Impacto'!$C$11,M60='[11]Tabla Impacto'!$D$11),"Leve",IF(OR(M60='[11]Tabla Impacto'!$C$12,M60='[11]Tabla Impacto'!$D$12),"Menor",IF(OR(M60='[11]Tabla Impacto'!$C$13,M60='[11]Tabla Impacto'!$D$13),"Moderado",IF(OR(M60='[11]Tabla Impacto'!$C$14,M60='[11]Tabla Impacto'!$D$14),"Mayor",IF(OR(M60='[11]Tabla Impacto'!$C$15,M60='[11]Tabla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IFERROR(LOOKUP(LOOKUP(2,1/(AC60:AC66&lt;&gt;""),AC60:AC66),'[11]Opciones Tratamiento'!$I$2:$I$6,'[11]Opciones Tratamiento'!$J$2:$J$6),"")</f>
        <v/>
      </c>
      <c r="AE60" s="17" t="str">
        <f>+AC60</f>
        <v/>
      </c>
      <c r="AF60" s="132" t="str">
        <f>IFERROR(LOOKUP(LOOKUP(2,1/(AG60:AG66&lt;&gt;""),AG60:AG66),'[11]Opciones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52"/>
      <c r="AK60" s="48"/>
      <c r="AL60" s="50"/>
      <c r="AM60" s="48"/>
      <c r="AN60" s="52"/>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52"/>
      <c r="AK61" s="48"/>
      <c r="AL61" s="50"/>
      <c r="AM61" s="48"/>
      <c r="AN61" s="52"/>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52"/>
      <c r="AK62" s="48"/>
      <c r="AL62" s="50"/>
      <c r="AM62" s="48"/>
      <c r="AN62" s="52"/>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52"/>
      <c r="AK63" s="48"/>
      <c r="AL63" s="50"/>
      <c r="AM63" s="48"/>
      <c r="AN63" s="52"/>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52"/>
      <c r="AK64" s="48"/>
      <c r="AL64" s="50"/>
      <c r="AM64" s="48"/>
      <c r="AN64" s="52"/>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52"/>
      <c r="AK65" s="48"/>
      <c r="AL65" s="50"/>
      <c r="AM65" s="48"/>
      <c r="AN65" s="52"/>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53"/>
      <c r="AK66" s="49"/>
      <c r="AL66" s="51"/>
      <c r="AM66" s="49"/>
      <c r="AN66" s="53"/>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IF(NOT(ISERROR(MATCH(L67,'[11]Tabla Impacto'!$B$221:$B$223,0))),'[11]Tabla Impacto'!$F$223,L67)</f>
        <v>0</v>
      </c>
      <c r="N67" s="123" t="str">
        <f>IF(OR(M67='[11]Tabla Impacto'!$C$11,M67='[11]Tabla Impacto'!$D$11),"Leve",IF(OR(M67='[11]Tabla Impacto'!$C$12,M67='[11]Tabla Impacto'!$D$12),"Menor",IF(OR(M67='[11]Tabla Impacto'!$C$13,M67='[11]Tabla Impacto'!$D$13),"Moderado",IF(OR(M67='[11]Tabla Impacto'!$C$14,M67='[11]Tabla Impacto'!$D$14),"Mayor",IF(OR(M67='[11]Tabla Impacto'!$C$15,M67='[11]Tabla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IFERROR(LOOKUP(LOOKUP(2,1/(AC67:AC73&lt;&gt;""),AC67:AC73),'[11]Opciones Tratamiento'!$I$2:$I$6,'[11]Opciones Tratamiento'!$J$2:$J$6),"")</f>
        <v/>
      </c>
      <c r="AE67" s="17" t="str">
        <f>+AC67</f>
        <v/>
      </c>
      <c r="AF67" s="132" t="str">
        <f>IFERROR(LOOKUP(LOOKUP(2,1/(AG67:AG73&lt;&gt;""),AG67:AG73),'[11]Opciones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52"/>
      <c r="AK67" s="48"/>
      <c r="AL67" s="50"/>
      <c r="AM67" s="48"/>
      <c r="AN67" s="52"/>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52"/>
      <c r="AK68" s="48"/>
      <c r="AL68" s="50"/>
      <c r="AM68" s="48"/>
      <c r="AN68" s="52"/>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52"/>
      <c r="AK69" s="48"/>
      <c r="AL69" s="50"/>
      <c r="AM69" s="48"/>
      <c r="AN69" s="52"/>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52"/>
      <c r="AK70" s="48"/>
      <c r="AL70" s="50"/>
      <c r="AM70" s="48"/>
      <c r="AN70" s="52"/>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52"/>
      <c r="AK71" s="48"/>
      <c r="AL71" s="50"/>
      <c r="AM71" s="48"/>
      <c r="AN71" s="52"/>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52"/>
      <c r="AK72" s="48"/>
      <c r="AL72" s="50"/>
      <c r="AM72" s="48"/>
      <c r="AN72" s="52"/>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53"/>
      <c r="AK73" s="49"/>
      <c r="AL73" s="51"/>
      <c r="AM73" s="49"/>
      <c r="AN73" s="53"/>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IF(NOT(ISERROR(MATCH(L74,'[11]Tabla Impacto'!$B$221:$B$223,0))),'[11]Tabla Impacto'!$F$223,L74)</f>
        <v>0</v>
      </c>
      <c r="N74" s="123" t="str">
        <f>IF(OR(M74='[11]Tabla Impacto'!$C$11,M74='[11]Tabla Impacto'!$D$11),"Leve",IF(OR(M74='[11]Tabla Impacto'!$C$12,M74='[11]Tabla Impacto'!$D$12),"Menor",IF(OR(M74='[11]Tabla Impacto'!$C$13,M74='[11]Tabla Impacto'!$D$13),"Moderado",IF(OR(M74='[11]Tabla Impacto'!$C$14,M74='[11]Tabla Impacto'!$D$14),"Mayor",IF(OR(M74='[11]Tabla Impacto'!$C$15,M74='[11]Tabla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IFERROR(LOOKUP(LOOKUP(2,1/(AC74:AC80&lt;&gt;""),AC74:AC80),'[11]Opciones Tratamiento'!$I$2:$I$6,'[11]Opciones Tratamiento'!$J$2:$J$6),"")</f>
        <v/>
      </c>
      <c r="AE74" s="17" t="str">
        <f>+AC74</f>
        <v/>
      </c>
      <c r="AF74" s="132" t="str">
        <f>IFERROR(LOOKUP(LOOKUP(2,1/(AG74:AG80&lt;&gt;""),AG74:AG80),'[11]Opciones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52"/>
      <c r="AK74" s="48"/>
      <c r="AL74" s="50"/>
      <c r="AM74" s="48"/>
      <c r="AN74" s="52"/>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52"/>
      <c r="AK75" s="48"/>
      <c r="AL75" s="50"/>
      <c r="AM75" s="48"/>
      <c r="AN75" s="52"/>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52"/>
      <c r="AK76" s="48"/>
      <c r="AL76" s="50"/>
      <c r="AM76" s="48"/>
      <c r="AN76" s="52"/>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52"/>
      <c r="AK77" s="48"/>
      <c r="AL77" s="50"/>
      <c r="AM77" s="48"/>
      <c r="AN77" s="52"/>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52"/>
      <c r="AK78" s="48"/>
      <c r="AL78" s="50"/>
      <c r="AM78" s="48"/>
      <c r="AN78" s="52"/>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52"/>
      <c r="AK79" s="48"/>
      <c r="AL79" s="50"/>
      <c r="AM79" s="48"/>
      <c r="AN79" s="52"/>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53"/>
      <c r="AK80" s="49"/>
      <c r="AL80" s="51"/>
      <c r="AM80" s="49"/>
      <c r="AN80" s="53"/>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1.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hjVys/Xu721g2A/MAIS0kEt/GqBjuMI6NjXDmXJtpkpMnwrQQgglTwjMifclmqPXtKmNC1CDtgPBIhTL/qVwzg==" saltValue="EW8jvkqtemcK1pK2wei8hw==" spinCount="100000" sheet="1" objects="1" scenarios="1"/>
  <mergeCells count="269">
    <mergeCell ref="AI74:AI80"/>
    <mergeCell ref="AO74:AO80"/>
    <mergeCell ref="AP74:AR80"/>
    <mergeCell ref="N74:N80"/>
    <mergeCell ref="O74:O80"/>
    <mergeCell ref="P74:P80"/>
    <mergeCell ref="AD74:AD80"/>
    <mergeCell ref="AF74:AF80"/>
    <mergeCell ref="AH74:AH80"/>
    <mergeCell ref="H74:H80"/>
    <mergeCell ref="I74:I80"/>
    <mergeCell ref="J74:J80"/>
    <mergeCell ref="K74:K80"/>
    <mergeCell ref="L74:L80"/>
    <mergeCell ref="M74:M80"/>
    <mergeCell ref="A74:A80"/>
    <mergeCell ref="C74:C80"/>
    <mergeCell ref="D74:D80"/>
    <mergeCell ref="E74:E80"/>
    <mergeCell ref="F74:F80"/>
    <mergeCell ref="G74:G80"/>
    <mergeCell ref="AH67:AH73"/>
    <mergeCell ref="AI67:AI73"/>
    <mergeCell ref="AO67:AO73"/>
    <mergeCell ref="AP67:AR73"/>
    <mergeCell ref="K67:K73"/>
    <mergeCell ref="L67:L73"/>
    <mergeCell ref="M67:M73"/>
    <mergeCell ref="N67:N73"/>
    <mergeCell ref="O67:O73"/>
    <mergeCell ref="P67:P73"/>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P53:P59"/>
    <mergeCell ref="AD53:AD59"/>
    <mergeCell ref="AF53:AF59"/>
    <mergeCell ref="AH53:AH59"/>
    <mergeCell ref="AI53:AI59"/>
    <mergeCell ref="I53:I59"/>
    <mergeCell ref="J53:J59"/>
    <mergeCell ref="K53:K59"/>
    <mergeCell ref="L53:L59"/>
    <mergeCell ref="M53:M59"/>
    <mergeCell ref="N53:N59"/>
    <mergeCell ref="A60:A66"/>
    <mergeCell ref="C60:C66"/>
    <mergeCell ref="D60:D66"/>
    <mergeCell ref="E60:E66"/>
    <mergeCell ref="F60:F66"/>
    <mergeCell ref="G60:G66"/>
    <mergeCell ref="H60:H66"/>
    <mergeCell ref="I60:I66"/>
    <mergeCell ref="O53:O59"/>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D46:D52"/>
    <mergeCell ref="E46:E52"/>
    <mergeCell ref="F46:F52"/>
    <mergeCell ref="G46:G52"/>
    <mergeCell ref="AD39:AD45"/>
    <mergeCell ref="AF39:AF45"/>
    <mergeCell ref="AH39:AH45"/>
    <mergeCell ref="AI39:AI45"/>
    <mergeCell ref="AO39:AO45"/>
    <mergeCell ref="AI46:AI52"/>
    <mergeCell ref="AO46:AO52"/>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s>
  <conditionalFormatting sqref="J11">
    <cfRule type="cellIs" dxfId="1449" priority="281" operator="equal">
      <formula>"Muy Alta"</formula>
    </cfRule>
    <cfRule type="cellIs" dxfId="1448" priority="282" operator="equal">
      <formula>"Alta"</formula>
    </cfRule>
    <cfRule type="cellIs" dxfId="1447" priority="283" operator="equal">
      <formula>"Media"</formula>
    </cfRule>
    <cfRule type="cellIs" dxfId="1446" priority="284" operator="equal">
      <formula>"Baja"</formula>
    </cfRule>
    <cfRule type="cellIs" dxfId="1445" priority="285" operator="equal">
      <formula>"Muy Baja"</formula>
    </cfRule>
  </conditionalFormatting>
  <conditionalFormatting sqref="J18">
    <cfRule type="cellIs" dxfId="1444" priority="252" operator="equal">
      <formula>"Muy Alta"</formula>
    </cfRule>
    <cfRule type="cellIs" dxfId="1443" priority="253" operator="equal">
      <formula>"Alta"</formula>
    </cfRule>
    <cfRule type="cellIs" dxfId="1442" priority="254" operator="equal">
      <formula>"Media"</formula>
    </cfRule>
    <cfRule type="cellIs" dxfId="1441" priority="255" operator="equal">
      <formula>"Baja"</formula>
    </cfRule>
    <cfRule type="cellIs" dxfId="1440" priority="256" operator="equal">
      <formula>"Muy Baja"</formula>
    </cfRule>
  </conditionalFormatting>
  <conditionalFormatting sqref="J25">
    <cfRule type="cellIs" dxfId="1439" priority="223" operator="equal">
      <formula>"Muy Alta"</formula>
    </cfRule>
    <cfRule type="cellIs" dxfId="1438" priority="224" operator="equal">
      <formula>"Alta"</formula>
    </cfRule>
    <cfRule type="cellIs" dxfId="1437" priority="225" operator="equal">
      <formula>"Media"</formula>
    </cfRule>
    <cfRule type="cellIs" dxfId="1436" priority="226" operator="equal">
      <formula>"Baja"</formula>
    </cfRule>
    <cfRule type="cellIs" dxfId="1435" priority="227" operator="equal">
      <formula>"Muy Baja"</formula>
    </cfRule>
  </conditionalFormatting>
  <conditionalFormatting sqref="J32">
    <cfRule type="cellIs" dxfId="1434" priority="194" operator="equal">
      <formula>"Muy Alta"</formula>
    </cfRule>
    <cfRule type="cellIs" dxfId="1433" priority="195" operator="equal">
      <formula>"Alta"</formula>
    </cfRule>
    <cfRule type="cellIs" dxfId="1432" priority="196" operator="equal">
      <formula>"Media"</formula>
    </cfRule>
    <cfRule type="cellIs" dxfId="1431" priority="197" operator="equal">
      <formula>"Baja"</formula>
    </cfRule>
    <cfRule type="cellIs" dxfId="1430" priority="198" operator="equal">
      <formula>"Muy Baja"</formula>
    </cfRule>
  </conditionalFormatting>
  <conditionalFormatting sqref="J39">
    <cfRule type="cellIs" dxfId="1429" priority="165" operator="equal">
      <formula>"Muy Alta"</formula>
    </cfRule>
    <cfRule type="cellIs" dxfId="1428" priority="166" operator="equal">
      <formula>"Alta"</formula>
    </cfRule>
    <cfRule type="cellIs" dxfId="1427" priority="167" operator="equal">
      <formula>"Media"</formula>
    </cfRule>
    <cfRule type="cellIs" dxfId="1426" priority="168" operator="equal">
      <formula>"Baja"</formula>
    </cfRule>
    <cfRule type="cellIs" dxfId="1425" priority="169" operator="equal">
      <formula>"Muy Baja"</formula>
    </cfRule>
  </conditionalFormatting>
  <conditionalFormatting sqref="J46">
    <cfRule type="cellIs" dxfId="1424" priority="136" operator="equal">
      <formula>"Muy Alta"</formula>
    </cfRule>
    <cfRule type="cellIs" dxfId="1423" priority="137" operator="equal">
      <formula>"Alta"</formula>
    </cfRule>
    <cfRule type="cellIs" dxfId="1422" priority="138" operator="equal">
      <formula>"Media"</formula>
    </cfRule>
    <cfRule type="cellIs" dxfId="1421" priority="139" operator="equal">
      <formula>"Baja"</formula>
    </cfRule>
    <cfRule type="cellIs" dxfId="1420" priority="140" operator="equal">
      <formula>"Muy Baja"</formula>
    </cfRule>
  </conditionalFormatting>
  <conditionalFormatting sqref="J53">
    <cfRule type="cellIs" dxfId="1419" priority="107" operator="equal">
      <formula>"Muy Alta"</formula>
    </cfRule>
    <cfRule type="cellIs" dxfId="1418" priority="108" operator="equal">
      <formula>"Alta"</formula>
    </cfRule>
    <cfRule type="cellIs" dxfId="1417" priority="109" operator="equal">
      <formula>"Media"</formula>
    </cfRule>
    <cfRule type="cellIs" dxfId="1416" priority="110" operator="equal">
      <formula>"Baja"</formula>
    </cfRule>
    <cfRule type="cellIs" dxfId="1415" priority="111" operator="equal">
      <formula>"Muy Baja"</formula>
    </cfRule>
  </conditionalFormatting>
  <conditionalFormatting sqref="J60">
    <cfRule type="cellIs" dxfId="1414" priority="78" operator="equal">
      <formula>"Muy Alta"</formula>
    </cfRule>
    <cfRule type="cellIs" dxfId="1413" priority="79" operator="equal">
      <formula>"Alta"</formula>
    </cfRule>
    <cfRule type="cellIs" dxfId="1412" priority="80" operator="equal">
      <formula>"Media"</formula>
    </cfRule>
    <cfRule type="cellIs" dxfId="1411" priority="81" operator="equal">
      <formula>"Baja"</formula>
    </cfRule>
    <cfRule type="cellIs" dxfId="1410" priority="82" operator="equal">
      <formula>"Muy Baja"</formula>
    </cfRule>
  </conditionalFormatting>
  <conditionalFormatting sqref="J67">
    <cfRule type="cellIs" dxfId="1409" priority="49" operator="equal">
      <formula>"Muy Alta"</formula>
    </cfRule>
    <cfRule type="cellIs" dxfId="1408" priority="50" operator="equal">
      <formula>"Alta"</formula>
    </cfRule>
    <cfRule type="cellIs" dxfId="1407" priority="51" operator="equal">
      <formula>"Media"</formula>
    </cfRule>
    <cfRule type="cellIs" dxfId="1406" priority="52" operator="equal">
      <formula>"Baja"</formula>
    </cfRule>
    <cfRule type="cellIs" dxfId="1405" priority="53" operator="equal">
      <formula>"Muy Baja"</formula>
    </cfRule>
  </conditionalFormatting>
  <conditionalFormatting sqref="J74">
    <cfRule type="cellIs" dxfId="1404" priority="20" operator="equal">
      <formula>"Muy Alta"</formula>
    </cfRule>
    <cfRule type="cellIs" dxfId="1403" priority="21" operator="equal">
      <formula>"Alta"</formula>
    </cfRule>
    <cfRule type="cellIs" dxfId="1402" priority="22" operator="equal">
      <formula>"Media"</formula>
    </cfRule>
    <cfRule type="cellIs" dxfId="1401" priority="23" operator="equal">
      <formula>"Baja"</formula>
    </cfRule>
    <cfRule type="cellIs" dxfId="1400" priority="24" operator="equal">
      <formula>"Muy Baja"</formula>
    </cfRule>
  </conditionalFormatting>
  <conditionalFormatting sqref="M11">
    <cfRule type="containsText" dxfId="1399" priority="262" operator="containsText" text="❌">
      <formula>NOT(ISERROR(SEARCH("❌",M11)))</formula>
    </cfRule>
  </conditionalFormatting>
  <conditionalFormatting sqref="M18">
    <cfRule type="containsText" dxfId="1398" priority="233" operator="containsText" text="❌">
      <formula>NOT(ISERROR(SEARCH("❌",M18)))</formula>
    </cfRule>
  </conditionalFormatting>
  <conditionalFormatting sqref="M25">
    <cfRule type="containsText" dxfId="1397" priority="204" operator="containsText" text="❌">
      <formula>NOT(ISERROR(SEARCH("❌",M25)))</formula>
    </cfRule>
  </conditionalFormatting>
  <conditionalFormatting sqref="M32">
    <cfRule type="containsText" dxfId="1396" priority="175" operator="containsText" text="❌">
      <formula>NOT(ISERROR(SEARCH("❌",M32)))</formula>
    </cfRule>
  </conditionalFormatting>
  <conditionalFormatting sqref="M39">
    <cfRule type="containsText" dxfId="1395" priority="146" operator="containsText" text="❌">
      <formula>NOT(ISERROR(SEARCH("❌",M39)))</formula>
    </cfRule>
  </conditionalFormatting>
  <conditionalFormatting sqref="M46">
    <cfRule type="containsText" dxfId="1394" priority="117" operator="containsText" text="❌">
      <formula>NOT(ISERROR(SEARCH("❌",M46)))</formula>
    </cfRule>
  </conditionalFormatting>
  <conditionalFormatting sqref="M53">
    <cfRule type="containsText" dxfId="1393" priority="88" operator="containsText" text="❌">
      <formula>NOT(ISERROR(SEARCH("❌",M53)))</formula>
    </cfRule>
  </conditionalFormatting>
  <conditionalFormatting sqref="M60">
    <cfRule type="containsText" dxfId="1392" priority="59" operator="containsText" text="❌">
      <formula>NOT(ISERROR(SEARCH("❌",M60)))</formula>
    </cfRule>
  </conditionalFormatting>
  <conditionalFormatting sqref="M67">
    <cfRule type="containsText" dxfId="1391" priority="30" operator="containsText" text="❌">
      <formula>NOT(ISERROR(SEARCH("❌",M67)))</formula>
    </cfRule>
  </conditionalFormatting>
  <conditionalFormatting sqref="M74">
    <cfRule type="containsText" dxfId="1390" priority="1" operator="containsText" text="❌">
      <formula>NOT(ISERROR(SEARCH("❌",M74)))</formula>
    </cfRule>
  </conditionalFormatting>
  <conditionalFormatting sqref="N11">
    <cfRule type="cellIs" dxfId="1389" priority="286" operator="equal">
      <formula>"Catastrófico"</formula>
    </cfRule>
    <cfRule type="cellIs" dxfId="1388" priority="287" operator="equal">
      <formula>"Mayor"</formula>
    </cfRule>
    <cfRule type="cellIs" dxfId="1387" priority="288" operator="equal">
      <formula>"Moderado"</formula>
    </cfRule>
    <cfRule type="cellIs" dxfId="1386" priority="289" operator="equal">
      <formula>"Menor"</formula>
    </cfRule>
    <cfRule type="cellIs" dxfId="1385" priority="290" operator="equal">
      <formula>"Leve"</formula>
    </cfRule>
  </conditionalFormatting>
  <conditionalFormatting sqref="N18">
    <cfRule type="cellIs" dxfId="1384" priority="257" operator="equal">
      <formula>"Catastrófico"</formula>
    </cfRule>
    <cfRule type="cellIs" dxfId="1383" priority="258" operator="equal">
      <formula>"Mayor"</formula>
    </cfRule>
    <cfRule type="cellIs" dxfId="1382" priority="259" operator="equal">
      <formula>"Moderado"</formula>
    </cfRule>
    <cfRule type="cellIs" dxfId="1381" priority="260" operator="equal">
      <formula>"Menor"</formula>
    </cfRule>
    <cfRule type="cellIs" dxfId="1380" priority="261" operator="equal">
      <formula>"Leve"</formula>
    </cfRule>
  </conditionalFormatting>
  <conditionalFormatting sqref="N25">
    <cfRule type="cellIs" dxfId="1379" priority="228" operator="equal">
      <formula>"Catastrófico"</formula>
    </cfRule>
    <cfRule type="cellIs" dxfId="1378" priority="229" operator="equal">
      <formula>"Mayor"</formula>
    </cfRule>
    <cfRule type="cellIs" dxfId="1377" priority="230" operator="equal">
      <formula>"Moderado"</formula>
    </cfRule>
    <cfRule type="cellIs" dxfId="1376" priority="231" operator="equal">
      <formula>"Menor"</formula>
    </cfRule>
    <cfRule type="cellIs" dxfId="1375" priority="232" operator="equal">
      <formula>"Leve"</formula>
    </cfRule>
  </conditionalFormatting>
  <conditionalFormatting sqref="N32">
    <cfRule type="cellIs" dxfId="1374" priority="199" operator="equal">
      <formula>"Catastrófico"</formula>
    </cfRule>
    <cfRule type="cellIs" dxfId="1373" priority="200" operator="equal">
      <formula>"Mayor"</formula>
    </cfRule>
    <cfRule type="cellIs" dxfId="1372" priority="201" operator="equal">
      <formula>"Moderado"</formula>
    </cfRule>
    <cfRule type="cellIs" dxfId="1371" priority="202" operator="equal">
      <formula>"Menor"</formula>
    </cfRule>
    <cfRule type="cellIs" dxfId="1370" priority="203" operator="equal">
      <formula>"Leve"</formula>
    </cfRule>
  </conditionalFormatting>
  <conditionalFormatting sqref="N39">
    <cfRule type="cellIs" dxfId="1369" priority="170" operator="equal">
      <formula>"Catastrófico"</formula>
    </cfRule>
    <cfRule type="cellIs" dxfId="1368" priority="171" operator="equal">
      <formula>"Mayor"</formula>
    </cfRule>
    <cfRule type="cellIs" dxfId="1367" priority="172" operator="equal">
      <formula>"Moderado"</formula>
    </cfRule>
    <cfRule type="cellIs" dxfId="1366" priority="173" operator="equal">
      <formula>"Menor"</formula>
    </cfRule>
    <cfRule type="cellIs" dxfId="1365" priority="174" operator="equal">
      <formula>"Leve"</formula>
    </cfRule>
  </conditionalFormatting>
  <conditionalFormatting sqref="N46">
    <cfRule type="cellIs" dxfId="1364" priority="141" operator="equal">
      <formula>"Catastrófico"</formula>
    </cfRule>
    <cfRule type="cellIs" dxfId="1363" priority="142" operator="equal">
      <formula>"Mayor"</formula>
    </cfRule>
    <cfRule type="cellIs" dxfId="1362" priority="143" operator="equal">
      <formula>"Moderado"</formula>
    </cfRule>
    <cfRule type="cellIs" dxfId="1361" priority="144" operator="equal">
      <formula>"Menor"</formula>
    </cfRule>
    <cfRule type="cellIs" dxfId="1360" priority="145" operator="equal">
      <formula>"Leve"</formula>
    </cfRule>
  </conditionalFormatting>
  <conditionalFormatting sqref="N53">
    <cfRule type="cellIs" dxfId="1359" priority="112" operator="equal">
      <formula>"Catastrófico"</formula>
    </cfRule>
    <cfRule type="cellIs" dxfId="1358" priority="113" operator="equal">
      <formula>"Mayor"</formula>
    </cfRule>
    <cfRule type="cellIs" dxfId="1357" priority="114" operator="equal">
      <formula>"Moderado"</formula>
    </cfRule>
    <cfRule type="cellIs" dxfId="1356" priority="115" operator="equal">
      <formula>"Menor"</formula>
    </cfRule>
    <cfRule type="cellIs" dxfId="1355" priority="116" operator="equal">
      <formula>"Leve"</formula>
    </cfRule>
  </conditionalFormatting>
  <conditionalFormatting sqref="N60">
    <cfRule type="cellIs" dxfId="1354" priority="83" operator="equal">
      <formula>"Catastrófico"</formula>
    </cfRule>
    <cfRule type="cellIs" dxfId="1353" priority="84" operator="equal">
      <formula>"Mayor"</formula>
    </cfRule>
    <cfRule type="cellIs" dxfId="1352" priority="85" operator="equal">
      <formula>"Moderado"</formula>
    </cfRule>
    <cfRule type="cellIs" dxfId="1351" priority="86" operator="equal">
      <formula>"Menor"</formula>
    </cfRule>
    <cfRule type="cellIs" dxfId="1350" priority="87" operator="equal">
      <formula>"Leve"</formula>
    </cfRule>
  </conditionalFormatting>
  <conditionalFormatting sqref="N67">
    <cfRule type="cellIs" dxfId="1349" priority="54" operator="equal">
      <formula>"Catastrófico"</formula>
    </cfRule>
    <cfRule type="cellIs" dxfId="1348" priority="55" operator="equal">
      <formula>"Mayor"</formula>
    </cfRule>
    <cfRule type="cellIs" dxfId="1347" priority="56" operator="equal">
      <formula>"Moderado"</formula>
    </cfRule>
    <cfRule type="cellIs" dxfId="1346" priority="57" operator="equal">
      <formula>"Menor"</formula>
    </cfRule>
    <cfRule type="cellIs" dxfId="1345" priority="58" operator="equal">
      <formula>"Leve"</formula>
    </cfRule>
  </conditionalFormatting>
  <conditionalFormatting sqref="N74">
    <cfRule type="cellIs" dxfId="1344" priority="25" operator="equal">
      <formula>"Catastrófico"</formula>
    </cfRule>
    <cfRule type="cellIs" dxfId="1343" priority="26" operator="equal">
      <formula>"Mayor"</formula>
    </cfRule>
    <cfRule type="cellIs" dxfId="1342" priority="27" operator="equal">
      <formula>"Moderado"</formula>
    </cfRule>
    <cfRule type="cellIs" dxfId="1341" priority="28" operator="equal">
      <formula>"Menor"</formula>
    </cfRule>
    <cfRule type="cellIs" dxfId="1340" priority="29" operator="equal">
      <formula>"Leve"</formula>
    </cfRule>
  </conditionalFormatting>
  <conditionalFormatting sqref="P11">
    <cfRule type="cellIs" dxfId="1339" priority="277" operator="equal">
      <formula>"Extremo"</formula>
    </cfRule>
    <cfRule type="cellIs" dxfId="1338" priority="278" operator="equal">
      <formula>"Alto"</formula>
    </cfRule>
    <cfRule type="cellIs" dxfId="1337" priority="279" operator="equal">
      <formula>"Moderado"</formula>
    </cfRule>
    <cfRule type="cellIs" dxfId="1336" priority="280" operator="equal">
      <formula>"Bajo"</formula>
    </cfRule>
  </conditionalFormatting>
  <conditionalFormatting sqref="P18">
    <cfRule type="cellIs" dxfId="1335" priority="248" operator="equal">
      <formula>"Extremo"</formula>
    </cfRule>
    <cfRule type="cellIs" dxfId="1334" priority="249" operator="equal">
      <formula>"Alto"</formula>
    </cfRule>
    <cfRule type="cellIs" dxfId="1333" priority="250" operator="equal">
      <formula>"Moderado"</formula>
    </cfRule>
    <cfRule type="cellIs" dxfId="1332" priority="251" operator="equal">
      <formula>"Bajo"</formula>
    </cfRule>
  </conditionalFormatting>
  <conditionalFormatting sqref="P25">
    <cfRule type="cellIs" dxfId="1331" priority="219" operator="equal">
      <formula>"Extremo"</formula>
    </cfRule>
    <cfRule type="cellIs" dxfId="1330" priority="220" operator="equal">
      <formula>"Alto"</formula>
    </cfRule>
    <cfRule type="cellIs" dxfId="1329" priority="221" operator="equal">
      <formula>"Moderado"</formula>
    </cfRule>
    <cfRule type="cellIs" dxfId="1328" priority="222" operator="equal">
      <formula>"Bajo"</formula>
    </cfRule>
  </conditionalFormatting>
  <conditionalFormatting sqref="P32">
    <cfRule type="cellIs" dxfId="1327" priority="190" operator="equal">
      <formula>"Extremo"</formula>
    </cfRule>
    <cfRule type="cellIs" dxfId="1326" priority="191" operator="equal">
      <formula>"Alto"</formula>
    </cfRule>
    <cfRule type="cellIs" dxfId="1325" priority="192" operator="equal">
      <formula>"Moderado"</formula>
    </cfRule>
    <cfRule type="cellIs" dxfId="1324" priority="193" operator="equal">
      <formula>"Bajo"</formula>
    </cfRule>
  </conditionalFormatting>
  <conditionalFormatting sqref="P39">
    <cfRule type="cellIs" dxfId="1323" priority="161" operator="equal">
      <formula>"Extremo"</formula>
    </cfRule>
    <cfRule type="cellIs" dxfId="1322" priority="162" operator="equal">
      <formula>"Alto"</formula>
    </cfRule>
    <cfRule type="cellIs" dxfId="1321" priority="163" operator="equal">
      <formula>"Moderado"</formula>
    </cfRule>
    <cfRule type="cellIs" dxfId="1320" priority="164" operator="equal">
      <formula>"Bajo"</formula>
    </cfRule>
  </conditionalFormatting>
  <conditionalFormatting sqref="P46">
    <cfRule type="cellIs" dxfId="1319" priority="132" operator="equal">
      <formula>"Extremo"</formula>
    </cfRule>
    <cfRule type="cellIs" dxfId="1318" priority="133" operator="equal">
      <formula>"Alto"</formula>
    </cfRule>
    <cfRule type="cellIs" dxfId="1317" priority="134" operator="equal">
      <formula>"Moderado"</formula>
    </cfRule>
    <cfRule type="cellIs" dxfId="1316" priority="135" operator="equal">
      <formula>"Bajo"</formula>
    </cfRule>
  </conditionalFormatting>
  <conditionalFormatting sqref="P53">
    <cfRule type="cellIs" dxfId="1315" priority="103" operator="equal">
      <formula>"Extremo"</formula>
    </cfRule>
    <cfRule type="cellIs" dxfId="1314" priority="104" operator="equal">
      <formula>"Alto"</formula>
    </cfRule>
    <cfRule type="cellIs" dxfId="1313" priority="105" operator="equal">
      <formula>"Moderado"</formula>
    </cfRule>
    <cfRule type="cellIs" dxfId="1312" priority="106" operator="equal">
      <formula>"Bajo"</formula>
    </cfRule>
  </conditionalFormatting>
  <conditionalFormatting sqref="P60">
    <cfRule type="cellIs" dxfId="1311" priority="74" operator="equal">
      <formula>"Extremo"</formula>
    </cfRule>
    <cfRule type="cellIs" dxfId="1310" priority="75" operator="equal">
      <formula>"Alto"</formula>
    </cfRule>
    <cfRule type="cellIs" dxfId="1309" priority="76" operator="equal">
      <formula>"Moderado"</formula>
    </cfRule>
    <cfRule type="cellIs" dxfId="1308" priority="77" operator="equal">
      <formula>"Bajo"</formula>
    </cfRule>
  </conditionalFormatting>
  <conditionalFormatting sqref="P67">
    <cfRule type="cellIs" dxfId="1307" priority="45" operator="equal">
      <formula>"Extremo"</formula>
    </cfRule>
    <cfRule type="cellIs" dxfId="1306" priority="46" operator="equal">
      <formula>"Alto"</formula>
    </cfRule>
    <cfRule type="cellIs" dxfId="1305" priority="47" operator="equal">
      <formula>"Moderado"</formula>
    </cfRule>
    <cfRule type="cellIs" dxfId="1304" priority="48" operator="equal">
      <formula>"Bajo"</formula>
    </cfRule>
  </conditionalFormatting>
  <conditionalFormatting sqref="P74">
    <cfRule type="cellIs" dxfId="1303" priority="16" operator="equal">
      <formula>"Extremo"</formula>
    </cfRule>
    <cfRule type="cellIs" dxfId="1302" priority="17" operator="equal">
      <formula>"Alto"</formula>
    </cfRule>
    <cfRule type="cellIs" dxfId="1301" priority="18" operator="equal">
      <formula>"Moderado"</formula>
    </cfRule>
    <cfRule type="cellIs" dxfId="1300" priority="19" operator="equal">
      <formula>"Bajo"</formula>
    </cfRule>
  </conditionalFormatting>
  <conditionalFormatting sqref="AD11">
    <cfRule type="cellIs" dxfId="1299" priority="272" operator="equal">
      <formula>"Muy Alta"</formula>
    </cfRule>
    <cfRule type="cellIs" dxfId="1298" priority="273" operator="equal">
      <formula>"Alta"</formula>
    </cfRule>
    <cfRule type="cellIs" dxfId="1297" priority="274" operator="equal">
      <formula>"Media"</formula>
    </cfRule>
    <cfRule type="cellIs" dxfId="1296" priority="275" operator="equal">
      <formula>"Baja"</formula>
    </cfRule>
    <cfRule type="cellIs" dxfId="1295" priority="276" operator="equal">
      <formula>"Muy Baja"</formula>
    </cfRule>
  </conditionalFormatting>
  <conditionalFormatting sqref="AD18">
    <cfRule type="cellIs" dxfId="1294" priority="243" operator="equal">
      <formula>"Muy Alta"</formula>
    </cfRule>
    <cfRule type="cellIs" dxfId="1293" priority="244" operator="equal">
      <formula>"Alta"</formula>
    </cfRule>
    <cfRule type="cellIs" dxfId="1292" priority="245" operator="equal">
      <formula>"Media"</formula>
    </cfRule>
    <cfRule type="cellIs" dxfId="1291" priority="246" operator="equal">
      <formula>"Baja"</formula>
    </cfRule>
    <cfRule type="cellIs" dxfId="1290" priority="247" operator="equal">
      <formula>"Muy Baja"</formula>
    </cfRule>
  </conditionalFormatting>
  <conditionalFormatting sqref="AD25">
    <cfRule type="cellIs" dxfId="1289" priority="214" operator="equal">
      <formula>"Muy Alta"</formula>
    </cfRule>
    <cfRule type="cellIs" dxfId="1288" priority="215" operator="equal">
      <formula>"Alta"</formula>
    </cfRule>
    <cfRule type="cellIs" dxfId="1287" priority="216" operator="equal">
      <formula>"Media"</formula>
    </cfRule>
    <cfRule type="cellIs" dxfId="1286" priority="217" operator="equal">
      <formula>"Baja"</formula>
    </cfRule>
    <cfRule type="cellIs" dxfId="1285" priority="218" operator="equal">
      <formula>"Muy Baja"</formula>
    </cfRule>
  </conditionalFormatting>
  <conditionalFormatting sqref="AD32">
    <cfRule type="cellIs" dxfId="1284" priority="185" operator="equal">
      <formula>"Muy Alta"</formula>
    </cfRule>
    <cfRule type="cellIs" dxfId="1283" priority="186" operator="equal">
      <formula>"Alta"</formula>
    </cfRule>
    <cfRule type="cellIs" dxfId="1282" priority="187" operator="equal">
      <formula>"Media"</formula>
    </cfRule>
    <cfRule type="cellIs" dxfId="1281" priority="188" operator="equal">
      <formula>"Baja"</formula>
    </cfRule>
    <cfRule type="cellIs" dxfId="1280" priority="189" operator="equal">
      <formula>"Muy Baja"</formula>
    </cfRule>
  </conditionalFormatting>
  <conditionalFormatting sqref="AD39">
    <cfRule type="cellIs" dxfId="1279" priority="156" operator="equal">
      <formula>"Muy Alta"</formula>
    </cfRule>
    <cfRule type="cellIs" dxfId="1278" priority="157" operator="equal">
      <formula>"Alta"</formula>
    </cfRule>
    <cfRule type="cellIs" dxfId="1277" priority="158" operator="equal">
      <formula>"Media"</formula>
    </cfRule>
    <cfRule type="cellIs" dxfId="1276" priority="159" operator="equal">
      <formula>"Baja"</formula>
    </cfRule>
    <cfRule type="cellIs" dxfId="1275" priority="160" operator="equal">
      <formula>"Muy Baja"</formula>
    </cfRule>
  </conditionalFormatting>
  <conditionalFormatting sqref="AD46">
    <cfRule type="cellIs" dxfId="1274" priority="127" operator="equal">
      <formula>"Muy Alta"</formula>
    </cfRule>
    <cfRule type="cellIs" dxfId="1273" priority="128" operator="equal">
      <formula>"Alta"</formula>
    </cfRule>
    <cfRule type="cellIs" dxfId="1272" priority="129" operator="equal">
      <formula>"Media"</formula>
    </cfRule>
    <cfRule type="cellIs" dxfId="1271" priority="130" operator="equal">
      <formula>"Baja"</formula>
    </cfRule>
    <cfRule type="cellIs" dxfId="1270" priority="131" operator="equal">
      <formula>"Muy Baja"</formula>
    </cfRule>
  </conditionalFormatting>
  <conditionalFormatting sqref="AD53">
    <cfRule type="cellIs" dxfId="1269" priority="98" operator="equal">
      <formula>"Muy Alta"</formula>
    </cfRule>
    <cfRule type="cellIs" dxfId="1268" priority="99" operator="equal">
      <formula>"Alta"</formula>
    </cfRule>
    <cfRule type="cellIs" dxfId="1267" priority="100" operator="equal">
      <formula>"Media"</formula>
    </cfRule>
    <cfRule type="cellIs" dxfId="1266" priority="101" operator="equal">
      <formula>"Baja"</formula>
    </cfRule>
    <cfRule type="cellIs" dxfId="1265" priority="102" operator="equal">
      <formula>"Muy Baja"</formula>
    </cfRule>
  </conditionalFormatting>
  <conditionalFormatting sqref="AD60">
    <cfRule type="cellIs" dxfId="1264" priority="69" operator="equal">
      <formula>"Muy Alta"</formula>
    </cfRule>
    <cfRule type="cellIs" dxfId="1263" priority="70" operator="equal">
      <formula>"Alta"</formula>
    </cfRule>
    <cfRule type="cellIs" dxfId="1262" priority="71" operator="equal">
      <formula>"Media"</formula>
    </cfRule>
    <cfRule type="cellIs" dxfId="1261" priority="72" operator="equal">
      <formula>"Baja"</formula>
    </cfRule>
    <cfRule type="cellIs" dxfId="1260" priority="73" operator="equal">
      <formula>"Muy Baja"</formula>
    </cfRule>
  </conditionalFormatting>
  <conditionalFormatting sqref="AD67">
    <cfRule type="cellIs" dxfId="1259" priority="40" operator="equal">
      <formula>"Muy Alta"</formula>
    </cfRule>
    <cfRule type="cellIs" dxfId="1258" priority="41" operator="equal">
      <formula>"Alta"</formula>
    </cfRule>
    <cfRule type="cellIs" dxfId="1257" priority="42" operator="equal">
      <formula>"Media"</formula>
    </cfRule>
    <cfRule type="cellIs" dxfId="1256" priority="43" operator="equal">
      <formula>"Baja"</formula>
    </cfRule>
    <cfRule type="cellIs" dxfId="1255" priority="44" operator="equal">
      <formula>"Muy Baja"</formula>
    </cfRule>
  </conditionalFormatting>
  <conditionalFormatting sqref="AD74">
    <cfRule type="cellIs" dxfId="1254" priority="11" operator="equal">
      <formula>"Muy Alta"</formula>
    </cfRule>
    <cfRule type="cellIs" dxfId="1253" priority="12" operator="equal">
      <formula>"Alta"</formula>
    </cfRule>
    <cfRule type="cellIs" dxfId="1252" priority="13" operator="equal">
      <formula>"Media"</formula>
    </cfRule>
    <cfRule type="cellIs" dxfId="1251" priority="14" operator="equal">
      <formula>"Baja"</formula>
    </cfRule>
    <cfRule type="cellIs" dxfId="1250" priority="15" operator="equal">
      <formula>"Muy Baja"</formula>
    </cfRule>
  </conditionalFormatting>
  <conditionalFormatting sqref="AF11">
    <cfRule type="cellIs" dxfId="1249" priority="267" operator="equal">
      <formula>"Catastrófico"</formula>
    </cfRule>
    <cfRule type="cellIs" dxfId="1248" priority="268" operator="equal">
      <formula>"Mayor"</formula>
    </cfRule>
    <cfRule type="cellIs" dxfId="1247" priority="269" operator="equal">
      <formula>"Moderado"</formula>
    </cfRule>
    <cfRule type="cellIs" dxfId="1246" priority="270" operator="equal">
      <formula>"Menor"</formula>
    </cfRule>
    <cfRule type="cellIs" dxfId="1245" priority="271" operator="equal">
      <formula>"Leve"</formula>
    </cfRule>
  </conditionalFormatting>
  <conditionalFormatting sqref="AF18">
    <cfRule type="cellIs" dxfId="1244" priority="238" operator="equal">
      <formula>"Catastrófico"</formula>
    </cfRule>
    <cfRule type="cellIs" dxfId="1243" priority="239" operator="equal">
      <formula>"Mayor"</formula>
    </cfRule>
    <cfRule type="cellIs" dxfId="1242" priority="240" operator="equal">
      <formula>"Moderado"</formula>
    </cfRule>
    <cfRule type="cellIs" dxfId="1241" priority="241" operator="equal">
      <formula>"Menor"</formula>
    </cfRule>
    <cfRule type="cellIs" dxfId="1240" priority="242" operator="equal">
      <formula>"Leve"</formula>
    </cfRule>
  </conditionalFormatting>
  <conditionalFormatting sqref="AF25">
    <cfRule type="cellIs" dxfId="1239" priority="209" operator="equal">
      <formula>"Catastrófico"</formula>
    </cfRule>
    <cfRule type="cellIs" dxfId="1238" priority="210" operator="equal">
      <formula>"Mayor"</formula>
    </cfRule>
    <cfRule type="cellIs" dxfId="1237" priority="211" operator="equal">
      <formula>"Moderado"</formula>
    </cfRule>
    <cfRule type="cellIs" dxfId="1236" priority="212" operator="equal">
      <formula>"Menor"</formula>
    </cfRule>
    <cfRule type="cellIs" dxfId="1235" priority="213" operator="equal">
      <formula>"Leve"</formula>
    </cfRule>
  </conditionalFormatting>
  <conditionalFormatting sqref="AF32">
    <cfRule type="cellIs" dxfId="1234" priority="180" operator="equal">
      <formula>"Catastrófico"</formula>
    </cfRule>
    <cfRule type="cellIs" dxfId="1233" priority="181" operator="equal">
      <formula>"Mayor"</formula>
    </cfRule>
    <cfRule type="cellIs" dxfId="1232" priority="182" operator="equal">
      <formula>"Moderado"</formula>
    </cfRule>
    <cfRule type="cellIs" dxfId="1231" priority="183" operator="equal">
      <formula>"Menor"</formula>
    </cfRule>
    <cfRule type="cellIs" dxfId="1230" priority="184" operator="equal">
      <formula>"Leve"</formula>
    </cfRule>
  </conditionalFormatting>
  <conditionalFormatting sqref="AF39">
    <cfRule type="cellIs" dxfId="1229" priority="151" operator="equal">
      <formula>"Catastrófico"</formula>
    </cfRule>
    <cfRule type="cellIs" dxfId="1228" priority="152" operator="equal">
      <formula>"Mayor"</formula>
    </cfRule>
    <cfRule type="cellIs" dxfId="1227" priority="153" operator="equal">
      <formula>"Moderado"</formula>
    </cfRule>
    <cfRule type="cellIs" dxfId="1226" priority="154" operator="equal">
      <formula>"Menor"</formula>
    </cfRule>
    <cfRule type="cellIs" dxfId="1225" priority="155" operator="equal">
      <formula>"Leve"</formula>
    </cfRule>
  </conditionalFormatting>
  <conditionalFormatting sqref="AF46">
    <cfRule type="cellIs" dxfId="1224" priority="122" operator="equal">
      <formula>"Catastrófico"</formula>
    </cfRule>
    <cfRule type="cellIs" dxfId="1223" priority="123" operator="equal">
      <formula>"Mayor"</formula>
    </cfRule>
    <cfRule type="cellIs" dxfId="1222" priority="124" operator="equal">
      <formula>"Moderado"</formula>
    </cfRule>
    <cfRule type="cellIs" dxfId="1221" priority="125" operator="equal">
      <formula>"Menor"</formula>
    </cfRule>
    <cfRule type="cellIs" dxfId="1220" priority="126" operator="equal">
      <formula>"Leve"</formula>
    </cfRule>
  </conditionalFormatting>
  <conditionalFormatting sqref="AF53">
    <cfRule type="cellIs" dxfId="1219" priority="93" operator="equal">
      <formula>"Catastrófico"</formula>
    </cfRule>
    <cfRule type="cellIs" dxfId="1218" priority="94" operator="equal">
      <formula>"Mayor"</formula>
    </cfRule>
    <cfRule type="cellIs" dxfId="1217" priority="95" operator="equal">
      <formula>"Moderado"</formula>
    </cfRule>
    <cfRule type="cellIs" dxfId="1216" priority="96" operator="equal">
      <formula>"Menor"</formula>
    </cfRule>
    <cfRule type="cellIs" dxfId="1215" priority="97" operator="equal">
      <formula>"Leve"</formula>
    </cfRule>
  </conditionalFormatting>
  <conditionalFormatting sqref="AF60">
    <cfRule type="cellIs" dxfId="1214" priority="64" operator="equal">
      <formula>"Catastrófico"</formula>
    </cfRule>
    <cfRule type="cellIs" dxfId="1213" priority="65" operator="equal">
      <formula>"Mayor"</formula>
    </cfRule>
    <cfRule type="cellIs" dxfId="1212" priority="66" operator="equal">
      <formula>"Moderado"</formula>
    </cfRule>
    <cfRule type="cellIs" dxfId="1211" priority="67" operator="equal">
      <formula>"Menor"</formula>
    </cfRule>
    <cfRule type="cellIs" dxfId="1210" priority="68" operator="equal">
      <formula>"Leve"</formula>
    </cfRule>
  </conditionalFormatting>
  <conditionalFormatting sqref="AF67">
    <cfRule type="cellIs" dxfId="1209" priority="35" operator="equal">
      <formula>"Catastrófico"</formula>
    </cfRule>
    <cfRule type="cellIs" dxfId="1208" priority="36" operator="equal">
      <formula>"Mayor"</formula>
    </cfRule>
    <cfRule type="cellIs" dxfId="1207" priority="37" operator="equal">
      <formula>"Moderado"</formula>
    </cfRule>
    <cfRule type="cellIs" dxfId="1206" priority="38" operator="equal">
      <formula>"Menor"</formula>
    </cfRule>
    <cfRule type="cellIs" dxfId="1205" priority="39" operator="equal">
      <formula>"Leve"</formula>
    </cfRule>
  </conditionalFormatting>
  <conditionalFormatting sqref="AF74">
    <cfRule type="cellIs" dxfId="1204" priority="6" operator="equal">
      <formula>"Catastrófico"</formula>
    </cfRule>
    <cfRule type="cellIs" dxfId="1203" priority="7" operator="equal">
      <formula>"Mayor"</formula>
    </cfRule>
    <cfRule type="cellIs" dxfId="1202" priority="8" operator="equal">
      <formula>"Moderado"</formula>
    </cfRule>
    <cfRule type="cellIs" dxfId="1201" priority="9" operator="equal">
      <formula>"Menor"</formula>
    </cfRule>
    <cfRule type="cellIs" dxfId="1200" priority="10" operator="equal">
      <formula>"Leve"</formula>
    </cfRule>
  </conditionalFormatting>
  <conditionalFormatting sqref="AH11">
    <cfRule type="cellIs" dxfId="1199" priority="263" operator="equal">
      <formula>"Extremo"</formula>
    </cfRule>
    <cfRule type="cellIs" dxfId="1198" priority="264" operator="equal">
      <formula>"Alto"</formula>
    </cfRule>
    <cfRule type="cellIs" dxfId="1197" priority="265" operator="equal">
      <formula>"Moderado"</formula>
    </cfRule>
    <cfRule type="cellIs" dxfId="1196" priority="266" operator="equal">
      <formula>"Bajo"</formula>
    </cfRule>
  </conditionalFormatting>
  <conditionalFormatting sqref="AH18">
    <cfRule type="cellIs" dxfId="1195" priority="234" operator="equal">
      <formula>"Extremo"</formula>
    </cfRule>
    <cfRule type="cellIs" dxfId="1194" priority="235" operator="equal">
      <formula>"Alto"</formula>
    </cfRule>
    <cfRule type="cellIs" dxfId="1193" priority="236" operator="equal">
      <formula>"Moderado"</formula>
    </cfRule>
    <cfRule type="cellIs" dxfId="1192" priority="237" operator="equal">
      <formula>"Bajo"</formula>
    </cfRule>
  </conditionalFormatting>
  <conditionalFormatting sqref="AH25">
    <cfRule type="cellIs" dxfId="1191" priority="205" operator="equal">
      <formula>"Extremo"</formula>
    </cfRule>
    <cfRule type="cellIs" dxfId="1190" priority="206" operator="equal">
      <formula>"Alto"</formula>
    </cfRule>
    <cfRule type="cellIs" dxfId="1189" priority="207" operator="equal">
      <formula>"Moderado"</formula>
    </cfRule>
    <cfRule type="cellIs" dxfId="1188" priority="208" operator="equal">
      <formula>"Bajo"</formula>
    </cfRule>
  </conditionalFormatting>
  <conditionalFormatting sqref="AH32">
    <cfRule type="cellIs" dxfId="1187" priority="176" operator="equal">
      <formula>"Extremo"</formula>
    </cfRule>
    <cfRule type="cellIs" dxfId="1186" priority="177" operator="equal">
      <formula>"Alto"</formula>
    </cfRule>
    <cfRule type="cellIs" dxfId="1185" priority="178" operator="equal">
      <formula>"Moderado"</formula>
    </cfRule>
    <cfRule type="cellIs" dxfId="1184" priority="179" operator="equal">
      <formula>"Bajo"</formula>
    </cfRule>
  </conditionalFormatting>
  <conditionalFormatting sqref="AH39">
    <cfRule type="cellIs" dxfId="1183" priority="147" operator="equal">
      <formula>"Extremo"</formula>
    </cfRule>
    <cfRule type="cellIs" dxfId="1182" priority="148" operator="equal">
      <formula>"Alto"</formula>
    </cfRule>
    <cfRule type="cellIs" dxfId="1181" priority="149" operator="equal">
      <formula>"Moderado"</formula>
    </cfRule>
    <cfRule type="cellIs" dxfId="1180" priority="150" operator="equal">
      <formula>"Bajo"</formula>
    </cfRule>
  </conditionalFormatting>
  <conditionalFormatting sqref="AH46">
    <cfRule type="cellIs" dxfId="1179" priority="118" operator="equal">
      <formula>"Extremo"</formula>
    </cfRule>
    <cfRule type="cellIs" dxfId="1178" priority="119" operator="equal">
      <formula>"Alto"</formula>
    </cfRule>
    <cfRule type="cellIs" dxfId="1177" priority="120" operator="equal">
      <formula>"Moderado"</formula>
    </cfRule>
    <cfRule type="cellIs" dxfId="1176" priority="121" operator="equal">
      <formula>"Bajo"</formula>
    </cfRule>
  </conditionalFormatting>
  <conditionalFormatting sqref="AH53">
    <cfRule type="cellIs" dxfId="1175" priority="89" operator="equal">
      <formula>"Extremo"</formula>
    </cfRule>
    <cfRule type="cellIs" dxfId="1174" priority="90" operator="equal">
      <formula>"Alto"</formula>
    </cfRule>
    <cfRule type="cellIs" dxfId="1173" priority="91" operator="equal">
      <formula>"Moderado"</formula>
    </cfRule>
    <cfRule type="cellIs" dxfId="1172" priority="92" operator="equal">
      <formula>"Bajo"</formula>
    </cfRule>
  </conditionalFormatting>
  <conditionalFormatting sqref="AH60">
    <cfRule type="cellIs" dxfId="1171" priority="60" operator="equal">
      <formula>"Extremo"</formula>
    </cfRule>
    <cfRule type="cellIs" dxfId="1170" priority="61" operator="equal">
      <formula>"Alto"</formula>
    </cfRule>
    <cfRule type="cellIs" dxfId="1169" priority="62" operator="equal">
      <formula>"Moderado"</formula>
    </cfRule>
    <cfRule type="cellIs" dxfId="1168" priority="63" operator="equal">
      <formula>"Bajo"</formula>
    </cfRule>
  </conditionalFormatting>
  <conditionalFormatting sqref="AH67">
    <cfRule type="cellIs" dxfId="1167" priority="31" operator="equal">
      <formula>"Extremo"</formula>
    </cfRule>
    <cfRule type="cellIs" dxfId="1166" priority="32" operator="equal">
      <formula>"Alto"</formula>
    </cfRule>
    <cfRule type="cellIs" dxfId="1165" priority="33" operator="equal">
      <formula>"Moderado"</formula>
    </cfRule>
    <cfRule type="cellIs" dxfId="1164" priority="34" operator="equal">
      <formula>"Bajo"</formula>
    </cfRule>
  </conditionalFormatting>
  <conditionalFormatting sqref="AH74">
    <cfRule type="cellIs" dxfId="1163" priority="2" operator="equal">
      <formula>"Extremo"</formula>
    </cfRule>
    <cfRule type="cellIs" dxfId="1162" priority="3" operator="equal">
      <formula>"Alto"</formula>
    </cfRule>
    <cfRule type="cellIs" dxfId="1161" priority="4" operator="equal">
      <formula>"Moderado"</formula>
    </cfRule>
    <cfRule type="cellIs" dxfId="116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FB91ED9F-8787-4F56-B651-AA44EEEEA3A8}">
          <x14:formula1>
            <xm:f>'D:\Backup cede 2022\Mis documentos\SGC\2025\Consolidación de riesgos 2025\CEDE10\Gestión\CORREGIDO\[FO-CEDE5-DIGEC-487 Administración de Riesgos de Gestión GESTION DEL RIESGO OK...xlsx]Opciones Tratamiento'!#REF!</xm:f>
          </x14:formula1>
          <xm:sqref>H11:H80</xm:sqref>
        </x14:dataValidation>
        <x14:dataValidation type="list" allowBlank="1" showInputMessage="1" showErrorMessage="1" xr:uid="{526C171D-938A-4ABE-8E2F-C6C8CA796E12}">
          <x14:formula1>
            <xm:f>'D:\Backup cede 2022\Mis documentos\SGC\2025\Consolidación de riesgos 2025\CEDE10\Gestión\CORREGIDO\[FO-CEDE5-DIGEC-487 Administración de Riesgos de Gestión GESTION DEL RIESGO OK...xlsx]Opciones Tratamiento'!#REF!</xm:f>
          </x14:formula1>
          <xm:sqref>AO60 AO53 AO46 AO39 AO32 AO25 AO18 AO11 AO67 AO74 AI53 AI11 AI18 AI25 AI32 AI39 AI46 AI60 AI67 AI74 B11 C11:D80</xm:sqref>
        </x14:dataValidation>
        <x14:dataValidation type="list" allowBlank="1" showInputMessage="1" showErrorMessage="1" xr:uid="{5F2B8BBC-5E87-467E-8E0E-1C8E205B4D3D}">
          <x14:formula1>
            <xm:f>'D:\Backup cede 2022\Mis documentos\SGC\2025\Consolidación de riesgos 2025\CEDE10\Gestión\CORREGIDO\[FO-CEDE5-DIGEC-487 Administración de Riesgos de Gestión GESTION DEL RIESGO OK...xlsx]Tabla Impacto'!#REF!</xm:f>
          </x14:formula1>
          <xm:sqref>L11:L80</xm:sqref>
        </x14:dataValidation>
        <x14:dataValidation type="list" allowBlank="1" showInputMessage="1" showErrorMessage="1" xr:uid="{BB06A8A4-B212-45FB-AF9A-42C98B18AEA6}">
          <x14:formula1>
            <xm:f>'D:\Backup cede 2022\Mis documentos\SGC\2025\Consolidación de riesgos 2025\CEDE10\Gestión\CORREGIDO\[FO-CEDE5-DIGEC-487 Administración de Riesgos de Gestión GESTION DEL RIESGO OK...xlsx]Tabla Valoración controles'!#REF!</xm:f>
          </x14:formula1>
          <xm:sqref>W11:X80 Z11:AB80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9F49D-7FC1-4EC3-9FD8-F0EF3881F9D8}">
  <dimension ref="A1:BM81"/>
  <sheetViews>
    <sheetView showGridLines="0" zoomScale="80" zoomScaleNormal="80" workbookViewId="0">
      <selection activeCell="G25" sqref="G25:G31"/>
    </sheetView>
  </sheetViews>
  <sheetFormatPr baseColWidth="10" defaultColWidth="11.42578125" defaultRowHeight="16.5" x14ac:dyDescent="0.3"/>
  <cols>
    <col min="1" max="1" width="5.28515625" style="5" customWidth="1"/>
    <col min="2" max="2" width="20.7109375" style="5" customWidth="1"/>
    <col min="3" max="3" width="17.7109375" style="5" customWidth="1"/>
    <col min="4" max="4" width="15.7109375" style="5" customWidth="1"/>
    <col min="5" max="6" width="25.7109375" style="5" customWidth="1"/>
    <col min="7" max="7" width="30.7109375" style="5" customWidth="1"/>
    <col min="8" max="8" width="17.140625" style="5" customWidth="1"/>
    <col min="9" max="9" width="14" style="1" customWidth="1"/>
    <col min="10" max="10" width="15.42578125" style="1" customWidth="1"/>
    <col min="11" max="11" width="11" style="1" customWidth="1"/>
    <col min="12" max="12" width="20.85546875" style="1" customWidth="1"/>
    <col min="13" max="13" width="10.7109375" style="1" hidden="1" customWidth="1"/>
    <col min="14" max="14" width="12.85546875" style="1" customWidth="1"/>
    <col min="15" max="15" width="10" style="1" customWidth="1"/>
    <col min="16" max="16" width="12.28515625" style="1" customWidth="1"/>
    <col min="17" max="17" width="5.85546875" style="1" customWidth="1"/>
    <col min="18" max="18" width="31.7109375" style="1" customWidth="1"/>
    <col min="19" max="19" width="41.7109375" style="1" customWidth="1"/>
    <col min="20" max="20" width="39.7109375" style="1" customWidth="1"/>
    <col min="21" max="21" width="73.7109375" style="1" customWidth="1"/>
    <col min="22" max="22" width="13.42578125" style="1" customWidth="1"/>
    <col min="23" max="23" width="6.85546875" style="1" customWidth="1"/>
    <col min="24" max="25" width="5.7109375" style="1" customWidth="1"/>
    <col min="26" max="27" width="5.42578125" style="1" customWidth="1"/>
    <col min="28" max="28" width="6" style="1" customWidth="1"/>
    <col min="29" max="30" width="7.42578125" style="1" customWidth="1"/>
    <col min="31" max="31" width="9.140625" style="1" customWidth="1"/>
    <col min="32" max="32" width="6.42578125" style="1" customWidth="1"/>
    <col min="33" max="33" width="9.7109375" style="1" customWidth="1"/>
    <col min="34" max="34" width="6.140625" style="1" customWidth="1"/>
    <col min="35" max="35" width="5.7109375" style="1" customWidth="1"/>
    <col min="36" max="36" width="28.42578125" style="1" customWidth="1"/>
    <col min="37" max="37" width="5.85546875" style="1" customWidth="1"/>
    <col min="38" max="38" width="33.85546875" style="1" customWidth="1"/>
    <col min="39" max="39" width="22.28515625" style="1" customWidth="1"/>
    <col min="40" max="40" width="23.42578125" style="1" customWidth="1"/>
    <col min="41" max="41" width="12.7109375" style="1" customWidth="1"/>
    <col min="42" max="42" width="21.28515625" style="1" customWidth="1"/>
    <col min="43" max="43" width="15.85546875" style="1" customWidth="1"/>
    <col min="44" max="44" width="17.42578125" style="1" customWidth="1"/>
    <col min="45" max="16384" width="11.42578125" style="1"/>
  </cols>
  <sheetData>
    <row r="1" spans="1:65" ht="22.5" customHeight="1" x14ac:dyDescent="0.3">
      <c r="A1" s="216" t="s">
        <v>11</v>
      </c>
      <c r="B1" s="217"/>
      <c r="C1" s="222" t="s">
        <v>12</v>
      </c>
      <c r="D1" s="223"/>
      <c r="E1" s="223"/>
      <c r="F1" s="223"/>
      <c r="G1" s="223"/>
      <c r="H1" s="223"/>
      <c r="I1" s="223"/>
      <c r="J1" s="223"/>
      <c r="K1" s="223"/>
      <c r="L1" s="223"/>
      <c r="M1" s="223"/>
      <c r="N1" s="223"/>
      <c r="O1" s="223"/>
      <c r="P1" s="224"/>
      <c r="Q1" s="225" t="s">
        <v>13</v>
      </c>
      <c r="R1" s="225"/>
      <c r="S1" s="225"/>
      <c r="T1" s="225"/>
      <c r="U1" s="225"/>
      <c r="V1" s="225"/>
      <c r="W1" s="225"/>
      <c r="X1" s="225"/>
      <c r="Y1" s="225"/>
      <c r="Z1" s="225"/>
      <c r="AA1" s="225"/>
      <c r="AB1" s="225"/>
      <c r="AC1" s="225"/>
      <c r="AD1" s="225"/>
      <c r="AE1" s="225"/>
      <c r="AF1" s="225"/>
      <c r="AG1" s="225"/>
      <c r="AH1" s="225"/>
      <c r="AI1" s="225"/>
      <c r="AJ1" s="225"/>
      <c r="AK1" s="225"/>
      <c r="AL1" s="225"/>
      <c r="AM1" s="225"/>
      <c r="AN1" s="228" t="s">
        <v>94</v>
      </c>
      <c r="AO1" s="275"/>
      <c r="AP1" s="275"/>
      <c r="AQ1" s="275"/>
      <c r="AR1" s="276"/>
    </row>
    <row r="2" spans="1:65" ht="22.5" customHeight="1" x14ac:dyDescent="0.3">
      <c r="A2" s="218"/>
      <c r="B2" s="219"/>
      <c r="C2" s="231" t="s">
        <v>14</v>
      </c>
      <c r="D2" s="232"/>
      <c r="E2" s="232"/>
      <c r="F2" s="232"/>
      <c r="G2" s="232"/>
      <c r="H2" s="232"/>
      <c r="I2" s="232"/>
      <c r="J2" s="232"/>
      <c r="K2" s="232"/>
      <c r="L2" s="232"/>
      <c r="M2" s="232"/>
      <c r="N2" s="232"/>
      <c r="O2" s="232"/>
      <c r="P2" s="233"/>
      <c r="Q2" s="226"/>
      <c r="R2" s="226"/>
      <c r="S2" s="226"/>
      <c r="T2" s="226"/>
      <c r="U2" s="226"/>
      <c r="V2" s="226"/>
      <c r="W2" s="226"/>
      <c r="X2" s="226"/>
      <c r="Y2" s="226"/>
      <c r="Z2" s="226"/>
      <c r="AA2" s="226"/>
      <c r="AB2" s="226"/>
      <c r="AC2" s="226"/>
      <c r="AD2" s="226"/>
      <c r="AE2" s="226"/>
      <c r="AF2" s="226"/>
      <c r="AG2" s="226"/>
      <c r="AH2" s="226"/>
      <c r="AI2" s="226"/>
      <c r="AJ2" s="226"/>
      <c r="AK2" s="226"/>
      <c r="AL2" s="226"/>
      <c r="AM2" s="226"/>
      <c r="AN2" s="234" t="s">
        <v>95</v>
      </c>
      <c r="AO2" s="277"/>
      <c r="AP2" s="277"/>
      <c r="AQ2" s="277"/>
      <c r="AR2" s="278"/>
    </row>
    <row r="3" spans="1:65" ht="22.5" customHeight="1" x14ac:dyDescent="0.3">
      <c r="A3" s="218"/>
      <c r="B3" s="219"/>
      <c r="C3" s="231" t="s">
        <v>15</v>
      </c>
      <c r="D3" s="232"/>
      <c r="E3" s="232"/>
      <c r="F3" s="232"/>
      <c r="G3" s="232"/>
      <c r="H3" s="232"/>
      <c r="I3" s="232"/>
      <c r="J3" s="232"/>
      <c r="K3" s="232"/>
      <c r="L3" s="232"/>
      <c r="M3" s="232"/>
      <c r="N3" s="232"/>
      <c r="O3" s="232"/>
      <c r="P3" s="233"/>
      <c r="Q3" s="226"/>
      <c r="R3" s="226"/>
      <c r="S3" s="226"/>
      <c r="T3" s="226"/>
      <c r="U3" s="226"/>
      <c r="V3" s="226"/>
      <c r="W3" s="226"/>
      <c r="X3" s="226"/>
      <c r="Y3" s="226"/>
      <c r="Z3" s="226"/>
      <c r="AA3" s="226"/>
      <c r="AB3" s="226"/>
      <c r="AC3" s="226"/>
      <c r="AD3" s="226"/>
      <c r="AE3" s="226"/>
      <c r="AF3" s="226"/>
      <c r="AG3" s="226"/>
      <c r="AH3" s="226"/>
      <c r="AI3" s="226"/>
      <c r="AJ3" s="226"/>
      <c r="AK3" s="226"/>
      <c r="AL3" s="226"/>
      <c r="AM3" s="226"/>
      <c r="AN3" s="234" t="s">
        <v>96</v>
      </c>
      <c r="AO3" s="277"/>
      <c r="AP3" s="277"/>
      <c r="AQ3" s="277"/>
      <c r="AR3" s="278"/>
    </row>
    <row r="4" spans="1:65" ht="22.5" customHeight="1" thickBot="1" x14ac:dyDescent="0.35">
      <c r="A4" s="220"/>
      <c r="B4" s="221"/>
      <c r="C4" s="237" t="s">
        <v>16</v>
      </c>
      <c r="D4" s="238"/>
      <c r="E4" s="238"/>
      <c r="F4" s="238"/>
      <c r="G4" s="238"/>
      <c r="H4" s="238"/>
      <c r="I4" s="238"/>
      <c r="J4" s="238"/>
      <c r="K4" s="238"/>
      <c r="L4" s="238"/>
      <c r="M4" s="238"/>
      <c r="N4" s="238"/>
      <c r="O4" s="238"/>
      <c r="P4" s="239"/>
      <c r="Q4" s="227"/>
      <c r="R4" s="227"/>
      <c r="S4" s="227"/>
      <c r="T4" s="227"/>
      <c r="U4" s="227"/>
      <c r="V4" s="227"/>
      <c r="W4" s="227"/>
      <c r="X4" s="227"/>
      <c r="Y4" s="227"/>
      <c r="Z4" s="227"/>
      <c r="AA4" s="227"/>
      <c r="AB4" s="227"/>
      <c r="AC4" s="227"/>
      <c r="AD4" s="227"/>
      <c r="AE4" s="227"/>
      <c r="AF4" s="227"/>
      <c r="AG4" s="227"/>
      <c r="AH4" s="227"/>
      <c r="AI4" s="227"/>
      <c r="AJ4" s="227"/>
      <c r="AK4" s="227"/>
      <c r="AL4" s="227"/>
      <c r="AM4" s="227"/>
      <c r="AN4" s="240" t="s">
        <v>97</v>
      </c>
      <c r="AO4" s="279"/>
      <c r="AP4" s="279"/>
      <c r="AQ4" s="279"/>
      <c r="AR4" s="280"/>
      <c r="AS4" s="2"/>
      <c r="AT4" s="2"/>
      <c r="AU4" s="2"/>
      <c r="AV4" s="2"/>
      <c r="AW4" s="2"/>
      <c r="AX4" s="2"/>
      <c r="AY4" s="2"/>
      <c r="AZ4" s="2"/>
      <c r="BA4" s="2"/>
      <c r="BB4" s="2"/>
      <c r="BC4" s="2"/>
      <c r="BD4" s="2"/>
      <c r="BE4" s="2"/>
      <c r="BF4" s="2"/>
      <c r="BG4" s="2"/>
      <c r="BH4" s="2"/>
      <c r="BI4" s="2"/>
      <c r="BJ4" s="2"/>
      <c r="BK4" s="2"/>
      <c r="BL4" s="2"/>
      <c r="BM4" s="2"/>
    </row>
    <row r="5" spans="1:65" ht="22.5" customHeight="1" thickBot="1" x14ac:dyDescent="0.35">
      <c r="A5" s="203" t="s">
        <v>17</v>
      </c>
      <c r="B5" s="204"/>
      <c r="C5" s="204"/>
      <c r="D5" s="205"/>
      <c r="E5" s="255" t="s">
        <v>312</v>
      </c>
      <c r="F5" s="256"/>
      <c r="G5" s="256"/>
      <c r="H5" s="256"/>
      <c r="I5" s="256"/>
      <c r="J5" s="256"/>
      <c r="K5" s="256"/>
      <c r="L5" s="256"/>
      <c r="M5" s="256"/>
      <c r="N5" s="256"/>
      <c r="O5" s="256"/>
      <c r="P5" s="256"/>
      <c r="Q5" s="257"/>
      <c r="R5" s="257"/>
      <c r="S5" s="257"/>
      <c r="T5" s="257"/>
      <c r="U5" s="257"/>
      <c r="V5" s="257"/>
      <c r="W5" s="257"/>
      <c r="X5" s="257"/>
      <c r="Y5" s="257"/>
      <c r="Z5" s="257"/>
      <c r="AA5" s="257"/>
      <c r="AB5" s="257"/>
      <c r="AC5" s="257"/>
      <c r="AD5" s="257"/>
      <c r="AE5" s="257"/>
      <c r="AF5" s="257"/>
      <c r="AG5" s="257"/>
      <c r="AH5" s="257"/>
      <c r="AI5" s="257"/>
      <c r="AJ5" s="257"/>
      <c r="AK5" s="257"/>
      <c r="AL5" s="257"/>
      <c r="AM5" s="257"/>
      <c r="AN5" s="256"/>
      <c r="AO5" s="256"/>
      <c r="AP5" s="256"/>
      <c r="AQ5" s="256"/>
      <c r="AR5" s="258"/>
      <c r="AS5" s="2"/>
      <c r="AT5" s="2"/>
      <c r="AU5" s="2"/>
      <c r="AV5" s="2"/>
      <c r="AW5" s="2"/>
      <c r="AX5" s="2"/>
      <c r="AY5" s="2"/>
      <c r="AZ5" s="2"/>
      <c r="BA5" s="2"/>
      <c r="BB5" s="2"/>
      <c r="BC5" s="2"/>
      <c r="BD5" s="2"/>
      <c r="BE5" s="2"/>
      <c r="BF5" s="2"/>
      <c r="BG5" s="2"/>
      <c r="BH5" s="2"/>
      <c r="BI5" s="2"/>
      <c r="BJ5" s="2"/>
      <c r="BK5" s="2"/>
      <c r="BL5" s="2"/>
      <c r="BM5" s="2"/>
    </row>
    <row r="6" spans="1:65" ht="17.25" thickBot="1" x14ac:dyDescent="0.35">
      <c r="A6" s="208" t="s">
        <v>18</v>
      </c>
      <c r="B6" s="209"/>
      <c r="C6" s="209"/>
      <c r="D6" s="210"/>
      <c r="E6" s="259" t="s">
        <v>313</v>
      </c>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1"/>
      <c r="AS6" s="2"/>
      <c r="AT6" s="2"/>
      <c r="AU6" s="2"/>
      <c r="AV6" s="2"/>
      <c r="AW6" s="2"/>
      <c r="AX6" s="2"/>
      <c r="AY6" s="2"/>
      <c r="AZ6" s="2"/>
      <c r="BA6" s="2"/>
      <c r="BB6" s="2"/>
      <c r="BC6" s="2"/>
      <c r="BD6" s="2"/>
      <c r="BE6" s="2"/>
      <c r="BF6" s="2"/>
      <c r="BG6" s="2"/>
      <c r="BH6" s="2"/>
      <c r="BI6" s="2"/>
      <c r="BJ6" s="2"/>
      <c r="BK6" s="2"/>
      <c r="BL6" s="2"/>
      <c r="BM6" s="2"/>
    </row>
    <row r="7" spans="1:65" ht="40.5" customHeight="1" thickBot="1" x14ac:dyDescent="0.35">
      <c r="A7" s="213" t="s">
        <v>20</v>
      </c>
      <c r="B7" s="214"/>
      <c r="C7" s="214"/>
      <c r="D7" s="215"/>
      <c r="E7" s="262" t="s">
        <v>314</v>
      </c>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4"/>
      <c r="AS7" s="2"/>
      <c r="AT7" s="2"/>
      <c r="AU7" s="2"/>
      <c r="AV7" s="2"/>
      <c r="AW7" s="2"/>
      <c r="AX7" s="2"/>
      <c r="AY7" s="2"/>
      <c r="AZ7" s="2"/>
      <c r="BA7" s="2"/>
      <c r="BB7" s="2"/>
      <c r="BC7" s="2"/>
      <c r="BD7" s="2"/>
      <c r="BE7" s="2"/>
      <c r="BF7" s="2"/>
      <c r="BG7" s="2"/>
      <c r="BH7" s="2"/>
      <c r="BI7" s="2"/>
      <c r="BJ7" s="2"/>
      <c r="BK7" s="2"/>
      <c r="BL7" s="2"/>
      <c r="BM7" s="2"/>
    </row>
    <row r="8" spans="1:65" ht="19.5" customHeight="1" thickBot="1" x14ac:dyDescent="0.35">
      <c r="A8" s="198" t="s">
        <v>22</v>
      </c>
      <c r="B8" s="199"/>
      <c r="C8" s="199"/>
      <c r="D8" s="199"/>
      <c r="E8" s="199"/>
      <c r="F8" s="199"/>
      <c r="G8" s="199"/>
      <c r="H8" s="200"/>
      <c r="I8" s="198" t="s">
        <v>23</v>
      </c>
      <c r="J8" s="199"/>
      <c r="K8" s="199"/>
      <c r="L8" s="199"/>
      <c r="M8" s="199"/>
      <c r="N8" s="199"/>
      <c r="O8" s="199"/>
      <c r="P8" s="200"/>
      <c r="Q8" s="198" t="s">
        <v>24</v>
      </c>
      <c r="R8" s="199"/>
      <c r="S8" s="199"/>
      <c r="T8" s="199"/>
      <c r="U8" s="199"/>
      <c r="V8" s="199"/>
      <c r="W8" s="199"/>
      <c r="X8" s="199"/>
      <c r="Y8" s="199"/>
      <c r="Z8" s="199"/>
      <c r="AA8" s="199"/>
      <c r="AB8" s="200"/>
      <c r="AC8" s="198" t="s">
        <v>25</v>
      </c>
      <c r="AD8" s="199"/>
      <c r="AE8" s="199"/>
      <c r="AF8" s="199"/>
      <c r="AG8" s="199"/>
      <c r="AH8" s="199"/>
      <c r="AI8" s="201"/>
      <c r="AJ8" s="169" t="s">
        <v>98</v>
      </c>
      <c r="AK8" s="198" t="s">
        <v>26</v>
      </c>
      <c r="AL8" s="199"/>
      <c r="AM8" s="200"/>
      <c r="AN8" s="183" t="s">
        <v>99</v>
      </c>
      <c r="AO8" s="169" t="s">
        <v>51</v>
      </c>
      <c r="AP8" s="187" t="s">
        <v>27</v>
      </c>
      <c r="AQ8" s="188"/>
      <c r="AR8" s="189"/>
      <c r="AS8" s="2"/>
      <c r="AT8" s="2"/>
      <c r="AU8" s="2"/>
      <c r="AV8" s="2"/>
      <c r="AW8" s="2"/>
      <c r="AX8" s="2"/>
      <c r="AY8" s="2"/>
      <c r="AZ8" s="2"/>
      <c r="BA8" s="2"/>
      <c r="BB8" s="2"/>
      <c r="BC8" s="2"/>
      <c r="BD8" s="2"/>
      <c r="BE8" s="2"/>
      <c r="BF8" s="2"/>
      <c r="BG8" s="2"/>
      <c r="BH8" s="2"/>
      <c r="BI8" s="2"/>
      <c r="BJ8" s="2"/>
    </row>
    <row r="9" spans="1:65" ht="16.5" customHeight="1" thickBot="1" x14ac:dyDescent="0.35">
      <c r="A9" s="196" t="s">
        <v>28</v>
      </c>
      <c r="B9" s="169" t="s">
        <v>29</v>
      </c>
      <c r="C9" s="169" t="s">
        <v>30</v>
      </c>
      <c r="D9" s="182" t="s">
        <v>31</v>
      </c>
      <c r="E9" s="169" t="s">
        <v>100</v>
      </c>
      <c r="F9" s="169" t="s">
        <v>101</v>
      </c>
      <c r="G9" s="182" t="s">
        <v>32</v>
      </c>
      <c r="H9" s="169" t="s">
        <v>33</v>
      </c>
      <c r="I9" s="169" t="s">
        <v>34</v>
      </c>
      <c r="J9" s="169" t="s">
        <v>35</v>
      </c>
      <c r="K9" s="182" t="s">
        <v>36</v>
      </c>
      <c r="L9" s="169" t="s">
        <v>37</v>
      </c>
      <c r="M9" s="179" t="s">
        <v>38</v>
      </c>
      <c r="N9" s="169" t="s">
        <v>39</v>
      </c>
      <c r="O9" s="182" t="s">
        <v>36</v>
      </c>
      <c r="P9" s="169" t="s">
        <v>40</v>
      </c>
      <c r="Q9" s="167" t="s">
        <v>41</v>
      </c>
      <c r="R9" s="169" t="s">
        <v>50</v>
      </c>
      <c r="S9" s="169" t="s">
        <v>52</v>
      </c>
      <c r="T9" s="169" t="s">
        <v>53</v>
      </c>
      <c r="U9" s="169" t="s">
        <v>42</v>
      </c>
      <c r="V9" s="169" t="s">
        <v>43</v>
      </c>
      <c r="W9" s="176" t="s">
        <v>44</v>
      </c>
      <c r="X9" s="177"/>
      <c r="Y9" s="177"/>
      <c r="Z9" s="177"/>
      <c r="AA9" s="177"/>
      <c r="AB9" s="178"/>
      <c r="AC9" s="167" t="s">
        <v>45</v>
      </c>
      <c r="AD9" s="167" t="s">
        <v>46</v>
      </c>
      <c r="AE9" s="167" t="s">
        <v>36</v>
      </c>
      <c r="AF9" s="167" t="s">
        <v>47</v>
      </c>
      <c r="AG9" s="167" t="s">
        <v>36</v>
      </c>
      <c r="AH9" s="167" t="s">
        <v>48</v>
      </c>
      <c r="AI9" s="167" t="s">
        <v>49</v>
      </c>
      <c r="AJ9" s="202"/>
      <c r="AK9" s="167" t="s">
        <v>102</v>
      </c>
      <c r="AL9" s="169" t="s">
        <v>103</v>
      </c>
      <c r="AM9" s="169" t="s">
        <v>50</v>
      </c>
      <c r="AN9" s="184"/>
      <c r="AO9" s="186"/>
      <c r="AP9" s="190"/>
      <c r="AQ9" s="191"/>
      <c r="AR9" s="192"/>
      <c r="AS9" s="2"/>
      <c r="AT9" s="2"/>
      <c r="AU9" s="2"/>
      <c r="AV9" s="2"/>
      <c r="AW9" s="2"/>
      <c r="AX9" s="2"/>
      <c r="AY9" s="2"/>
      <c r="AZ9" s="2"/>
      <c r="BA9" s="2"/>
      <c r="BB9" s="2"/>
      <c r="BC9" s="2"/>
      <c r="BD9" s="2"/>
      <c r="BE9" s="2"/>
      <c r="BF9" s="2"/>
      <c r="BG9" s="2"/>
      <c r="BH9" s="2"/>
      <c r="BI9" s="2"/>
      <c r="BJ9" s="2"/>
    </row>
    <row r="10" spans="1:65" s="4" customFormat="1" ht="78.75" customHeight="1" thickBot="1" x14ac:dyDescent="0.3">
      <c r="A10" s="197"/>
      <c r="B10" s="170"/>
      <c r="C10" s="170"/>
      <c r="D10" s="181"/>
      <c r="E10" s="170"/>
      <c r="F10" s="170"/>
      <c r="G10" s="181"/>
      <c r="H10" s="170"/>
      <c r="I10" s="170"/>
      <c r="J10" s="170"/>
      <c r="K10" s="181"/>
      <c r="L10" s="170"/>
      <c r="M10" s="180"/>
      <c r="N10" s="181"/>
      <c r="O10" s="181"/>
      <c r="P10" s="170"/>
      <c r="Q10" s="168"/>
      <c r="R10" s="170"/>
      <c r="S10" s="170"/>
      <c r="T10" s="170"/>
      <c r="U10" s="170"/>
      <c r="V10" s="170"/>
      <c r="W10" s="6" t="s">
        <v>54</v>
      </c>
      <c r="X10" s="6" t="s">
        <v>55</v>
      </c>
      <c r="Y10" s="6" t="s">
        <v>56</v>
      </c>
      <c r="Z10" s="6" t="s">
        <v>57</v>
      </c>
      <c r="AA10" s="6" t="s">
        <v>58</v>
      </c>
      <c r="AB10" s="6" t="s">
        <v>59</v>
      </c>
      <c r="AC10" s="168"/>
      <c r="AD10" s="168"/>
      <c r="AE10" s="168"/>
      <c r="AF10" s="168"/>
      <c r="AG10" s="168"/>
      <c r="AH10" s="168"/>
      <c r="AI10" s="168"/>
      <c r="AJ10" s="181"/>
      <c r="AK10" s="168"/>
      <c r="AL10" s="170"/>
      <c r="AM10" s="170"/>
      <c r="AN10" s="185"/>
      <c r="AO10" s="170"/>
      <c r="AP10" s="193"/>
      <c r="AQ10" s="194"/>
      <c r="AR10" s="195"/>
      <c r="AS10" s="3"/>
      <c r="AT10" s="3"/>
      <c r="AU10" s="3"/>
      <c r="AV10" s="3"/>
      <c r="AW10" s="3"/>
      <c r="AX10" s="3"/>
      <c r="AY10" s="3"/>
      <c r="AZ10" s="3"/>
      <c r="BA10" s="3"/>
      <c r="BB10" s="3"/>
      <c r="BC10" s="3"/>
      <c r="BD10" s="3"/>
      <c r="BE10" s="3"/>
      <c r="BF10" s="3"/>
      <c r="BG10" s="3"/>
      <c r="BH10" s="3"/>
      <c r="BI10" s="3"/>
      <c r="BJ10" s="3"/>
    </row>
    <row r="11" spans="1:65" s="15" customFormat="1" ht="150" hidden="1" customHeight="1" x14ac:dyDescent="0.25">
      <c r="A11" s="171" t="s">
        <v>60</v>
      </c>
      <c r="B11" s="172" t="s">
        <v>5</v>
      </c>
      <c r="C11" s="175" t="s">
        <v>82</v>
      </c>
      <c r="D11" s="166" t="s">
        <v>315</v>
      </c>
      <c r="E11" s="166" t="s">
        <v>316</v>
      </c>
      <c r="F11" s="166" t="s">
        <v>317</v>
      </c>
      <c r="G11" s="165" t="str">
        <f>+CONCATENATE(D11," ",E11," ",F11)</f>
        <v xml:space="preserve">Posibilidad de Afectación Económica por la no suscripción de convenios con las empresas del sector minero energético del país debido a cambios en manuales, normas y lineamientos del Ministerio de Defensa Nacional.  </v>
      </c>
      <c r="H11" s="166" t="s">
        <v>87</v>
      </c>
      <c r="I11" s="153">
        <v>89</v>
      </c>
      <c r="J11" s="161" t="str">
        <f>IF(I11&lt;=0,"",IF(I11&lt;=3,"Muy Baja",IF(I11&lt;=34,"Baja",IF(I11&lt;=600,"Media",IF(I11&lt;=6000,"Alta","Muy Alta")))))</f>
        <v>Media</v>
      </c>
      <c r="K11" s="162">
        <f>IF(J11="","",IF(J11="Muy Baja",0.2,IF(J11="Baja",0.4,IF(J11="Media",0.6,IF(J11="Alta",0.8,IF(J11="Muy Alta",1,))))))</f>
        <v>0.6</v>
      </c>
      <c r="L11" s="160" t="s">
        <v>190</v>
      </c>
      <c r="M11" s="160" t="str">
        <f>IF(NOT(ISERROR(MATCH(L11,'[13]Tabla Impacto'!$B$221:$B$223,0))),'[13]Tabla Impacto'!$F$223,L11)</f>
        <v xml:space="preserve">     Entre 100 y 500 SMLMV </v>
      </c>
      <c r="N11" s="161" t="str">
        <f>IF(OR(M11='[13]Tabla Impacto'!$C$11,M11='[13]Tabla Impacto'!$D$11),"Leve",IF(OR(M11='[13]Tabla Impacto'!$C$12,M11='[13]Tabla Impacto'!$D$12),"Menor",IF(OR(M11='[13]Tabla Impacto'!$C$13,M11='[13]Tabla Impacto'!$D$13),"Moderado",IF(OR(M11='[13]Tabla Impacto'!$C$14,M11='[13]Tabla Impacto'!$D$14),"Mayor",IF(OR(M11='[13]Tabla Impacto'!$C$15,M11='[13]Tabla Impacto'!$D$15),"Catastrófico","")))))</f>
        <v>Mayor</v>
      </c>
      <c r="O11" s="162">
        <f>IF(N11="","",IF(N11="Leve",0.2,IF(N11="Menor",0.4,IF(N11="Moderado",0.6,IF(N11="Mayor",0.8,IF(N11="Catastrófico",1,))))))</f>
        <v>0.8</v>
      </c>
      <c r="P11" s="163" t="str">
        <f>IF(OR(AND(J11="Muy Baja",N11="Leve"),AND(J11="Muy Baja",N11="Menor"),AND(J11="Baja",N11="Leve")),"Bajo",IF(OR(AND(J11="Muy baja",N11="Moderado"),AND(J11="Baja",N11="Menor"),AND(J11="Baja",N11="Moderado"),AND(J11="Media",N11="Leve"),AND(J11="Media",N11="Menor"),AND(J11="Media",N11="Moderado"),AND(J11="Alta",N11="Leve"),AND(J11="Alta",N11="Menor")),"Moderado",IF(OR(AND(J11="Muy Baja",N11="Mayor"),AND(J11="Baja",N11="Mayor"),AND(J11="Media",N11="Mayor"),AND(J11="Alta",N11="Moderado"),AND(J11="Alta",N11="Mayor"),AND(J11="Muy Alta",N11="Leve"),AND(J11="Muy Alta",N11="Menor"),AND(J11="Muy Alta",N11="Moderado"),AND(J11="Muy Alta",N11="Mayor")),"Alto",IF(OR(AND(J11="Muy Baja",N11="Catastrófico"),AND(J11="Baja",N11="Catastrófico"),AND(J11="Media",N11="Catastrófico"),AND(J11="Alta",N11="Catastrófico"),AND(J11="Muy Alta",N11="Catastrófico")),"Extremo",""))))</f>
        <v>Alto</v>
      </c>
      <c r="Q11" s="7" t="s">
        <v>191</v>
      </c>
      <c r="R11" s="25" t="s">
        <v>318</v>
      </c>
      <c r="S11" s="25" t="s">
        <v>319</v>
      </c>
      <c r="T11" s="25" t="s">
        <v>528</v>
      </c>
      <c r="U11" s="56" t="str">
        <f>+CONCATENATE(R11," ",S11," ",T11)</f>
        <v>El Jefe de Estado Mayor de Planeación Políticas, a través del Jefe del Departamento de Planeación,  verifica y remite trimestralmente la herramienta de “estimación de costos especial atención”, a la Dirección de Capacidades e Innovación de MDN, conforme a los lineamientos establecidos en el manual de contratación y convenios de MDN - Resolución 4213 de 2023,   con el fin de dar cumplimiento y continuidad a la reunión para acordar el valor con la empresa que presento carta de intención de suscripción de convenio. En caso de no contar con la intención por parte de una empresa para celebrar un convenio se debe elaborar un oficio con la justificación. Dejando como soporte documental de la verificación oficio relacionando lo remitido y/o aprobado por capacidades del MDN.</v>
      </c>
      <c r="V11" s="8" t="str">
        <f>IF(OR(W11="Preventivo",W11="Detectivo"),"Probabilidad",IF(W11="Correctivo","Impacto",""))</f>
        <v>Probabilidad</v>
      </c>
      <c r="W11" s="9" t="s">
        <v>64</v>
      </c>
      <c r="X11" s="9" t="s">
        <v>65</v>
      </c>
      <c r="Y11" s="10" t="str">
        <f>IF(AND(W11="Preventivo",X11="Automático"),"50%",IF(AND(W11="Preventivo",X11="Manual"),"40%",IF(AND(W11="Detectivo",X11="Automático"),"40%",IF(AND(W11="Detectivo",X11="Manual"),"30%",IF(AND(W11="Correctivo",X11="Automático"),"35%",IF(AND(W11="Correctivo",X11="Manual"),"25%",""))))))</f>
        <v>40%</v>
      </c>
      <c r="Z11" s="55" t="s">
        <v>320</v>
      </c>
      <c r="AA11" s="55" t="s">
        <v>67</v>
      </c>
      <c r="AB11" s="55" t="s">
        <v>68</v>
      </c>
      <c r="AC11" s="11">
        <f>IFERROR(IF(V11="Probabilidad",(K11-(+K11*Y11)),IF(V11="Impacto",K11,"")),"")</f>
        <v>0.36</v>
      </c>
      <c r="AD11" s="164" t="str">
        <f>IFERROR(LOOKUP(LOOKUP(2,1/(AC11:AC17&lt;&gt;""),AC11:AC17),'[13]Opciones Tratamiento'!$I$2:$I$6,'[13]Opciones Tratamiento'!$J$2:$J$6),"")</f>
        <v>Muy Baja</v>
      </c>
      <c r="AE11" s="12">
        <f>+AC11</f>
        <v>0.36</v>
      </c>
      <c r="AF11" s="164" t="str">
        <f>IFERROR(LOOKUP(LOOKUP(2,1/(AG11:AG17&lt;&gt;""),AG11:AG17),'[13]Opciones Tratamiento'!L2:M6),"")</f>
        <v>Mayor</v>
      </c>
      <c r="AG11" s="12">
        <f>IFERROR(IF(V11="Impacto",(O11-(+O11*Y11)),IF(V11="Probabilidad",O11,"")),"")</f>
        <v>0.8</v>
      </c>
      <c r="AH11" s="154" t="str">
        <f>IFERROR(IF(OR(AND(AD11="Muy Baja",AF11="Leve"),AND(AD11="Muy Baja",AF11="Menor"),AND(AD11="Baja",AF11="Leve")),"Bajo",IF(OR(AND(AD11="Muy baja",AF11="Moderado"),AND(AD11="Baja",AF11="Menor"),AND(AD11="Baja",AF11="Moderado"),AND(AD11="Media",AF11="Leve"),AND(AD11="Media",AF11="Menor"),AND(AD11="Media",AF11="Moderado"),AND(AD11="Alta",AF11="Leve"),AND(AD11="Alta",AF11="Menor")),"Moderado",IF(OR(AND(AD11="Muy Baja",AF11="Mayor"),AND(AD11="Baja",AF11="Mayor"),AND(AD11="Media",AF11="Mayor"),AND(AD11="Alta",AF11="Moderado"),AND(AD11="Alta",AF11="Mayor"),AND(AD11="Muy Alta",AF11="Leve"),AND(AD11="Muy Alta",AF11="Menor"),AND(AD11="Muy Alta",AF11="Moderado"),AND(AD11="Muy Alta",AF11="Mayor")),"Alto",IF(OR(AND(AD11="Muy Baja",AF11="Catastrófico"),AND(AD11="Baja",AF11="Catastrófico"),AND(AD11="Media",AF11="Catastrófico"),AND(AD11="Alta",AF11="Catastrófico"),AND(AD11="Muy Alta",AF11="Catastrófico")),"Extremo","")))),"")</f>
        <v>Alto</v>
      </c>
      <c r="AI11" s="155" t="s">
        <v>69</v>
      </c>
      <c r="AJ11" s="56"/>
      <c r="AK11" s="54" t="s">
        <v>193</v>
      </c>
      <c r="AL11" s="26" t="s">
        <v>321</v>
      </c>
      <c r="AM11" s="27" t="s">
        <v>322</v>
      </c>
      <c r="AN11" s="56"/>
      <c r="AO11" s="153" t="s">
        <v>81</v>
      </c>
      <c r="AP11" s="156" t="s">
        <v>529</v>
      </c>
      <c r="AQ11" s="156"/>
      <c r="AR11" s="157"/>
      <c r="AS11" s="14"/>
      <c r="AT11" s="14"/>
      <c r="AU11" s="14"/>
      <c r="AV11" s="14"/>
      <c r="AW11" s="14"/>
      <c r="AX11" s="14"/>
      <c r="AY11" s="14"/>
      <c r="AZ11" s="14"/>
      <c r="BA11" s="14"/>
      <c r="BB11" s="14"/>
      <c r="BC11" s="14"/>
      <c r="BD11" s="14"/>
      <c r="BE11" s="14"/>
      <c r="BF11" s="14"/>
      <c r="BG11" s="14"/>
      <c r="BH11" s="14"/>
      <c r="BI11" s="14"/>
      <c r="BJ11" s="14"/>
    </row>
    <row r="12" spans="1:65" s="15" customFormat="1" ht="150" hidden="1" customHeight="1" x14ac:dyDescent="0.25">
      <c r="A12" s="144"/>
      <c r="B12" s="173"/>
      <c r="C12" s="147"/>
      <c r="D12" s="138"/>
      <c r="E12" s="138"/>
      <c r="F12" s="138"/>
      <c r="G12" s="150"/>
      <c r="H12" s="138"/>
      <c r="I12" s="114"/>
      <c r="J12" s="123"/>
      <c r="K12" s="126"/>
      <c r="L12" s="141"/>
      <c r="M12" s="141"/>
      <c r="N12" s="123"/>
      <c r="O12" s="126"/>
      <c r="P12" s="129"/>
      <c r="Q12" s="48" t="s">
        <v>196</v>
      </c>
      <c r="R12" s="25" t="s">
        <v>323</v>
      </c>
      <c r="S12" s="25" t="s">
        <v>324</v>
      </c>
      <c r="T12" s="25" t="s">
        <v>325</v>
      </c>
      <c r="U12" s="52" t="str">
        <f t="shared" ref="U12:U17" si="0">+CONCATENATE(R12," ",S12," ",T12)</f>
        <v>El Director de Convenios de Colaboración,  verifica cada vez que se requiera, los documentos soportes remitidos por las empresas que manifiestan su interés en celebrar un convenio de colaboración, en relación a lo exigido en los lineamientos establecidos en el manual de contratación y convenios de MDN Resolución 4213 de 2023,  con el fin de dar inicio a la estructuración del convenio de colaboración. En caso de presentarse observaciones en los documentos presentados por la empresa, se les debe informar para que remita los documentos observados. Dejando como soporte documental de la verificación, un oficio de remisión a los diferentes actores que participan en el proceso.</v>
      </c>
      <c r="V12" s="16" t="str">
        <f t="shared" ref="V12:V75" si="1">IF(OR(W12="Preventivo",W12="Detectivo"),"Probabilidad",IF(W12="Correctivo","Impacto",""))</f>
        <v>Probabilidad</v>
      </c>
      <c r="W12" s="46" t="s">
        <v>64</v>
      </c>
      <c r="X12" s="46" t="s">
        <v>65</v>
      </c>
      <c r="Y12" s="17" t="str">
        <f t="shared" ref="Y12" si="2">IF(AND(W12="Preventivo",X12="Automático"),"50%",IF(AND(W12="Preventivo",X12="Manual"),"40%",IF(AND(W12="Detectivo",X12="Automático"),"40%",IF(AND(W12="Detectivo",X12="Manual"),"30%",IF(AND(W12="Correctivo",X12="Automático"),"35%",IF(AND(W12="Correctivo",X12="Manual"),"25%",""))))))</f>
        <v>40%</v>
      </c>
      <c r="Z12" s="46" t="s">
        <v>320</v>
      </c>
      <c r="AA12" s="46" t="s">
        <v>67</v>
      </c>
      <c r="AB12" s="46" t="s">
        <v>68</v>
      </c>
      <c r="AC12" s="18">
        <f>IFERROR(IF(AND(V11="Probabilidad",V12="Probabilidad"),(AE11-(+AE11*Y12)),IF(V12="Probabilidad",(K11-(+K11*Y12)),IF(V12="Impacto",AE11,""))),"")</f>
        <v>0.216</v>
      </c>
      <c r="AD12" s="132"/>
      <c r="AE12" s="19">
        <f t="shared" ref="AE12" si="3">+AC12</f>
        <v>0.216</v>
      </c>
      <c r="AF12" s="132"/>
      <c r="AG12" s="19">
        <f>IFERROR(IF(AND(V11="Impacto",V12="Impacto"),(AG11-(+AG11*Y12)),IF(V12="Impacto",(O11-(+O11*Y12)),IF(V12="Probabilidad",AG11,""))),"")</f>
        <v>0.8</v>
      </c>
      <c r="AH12" s="135"/>
      <c r="AI12" s="111"/>
      <c r="AJ12" s="52"/>
      <c r="AK12" s="48" t="s">
        <v>242</v>
      </c>
      <c r="AL12" s="28" t="s">
        <v>326</v>
      </c>
      <c r="AM12" s="27" t="s">
        <v>322</v>
      </c>
      <c r="AN12" s="52"/>
      <c r="AO12" s="114"/>
      <c r="AP12" s="158"/>
      <c r="AQ12" s="158"/>
      <c r="AR12" s="159"/>
      <c r="AS12" s="14"/>
      <c r="AT12" s="14"/>
      <c r="AU12" s="14"/>
      <c r="AV12" s="14"/>
      <c r="AW12" s="14"/>
      <c r="AX12" s="14"/>
      <c r="AY12" s="14"/>
      <c r="AZ12" s="14"/>
      <c r="BA12" s="14"/>
      <c r="BB12" s="14"/>
      <c r="BC12" s="14"/>
      <c r="BD12" s="14"/>
      <c r="BE12" s="14"/>
      <c r="BF12" s="14"/>
      <c r="BG12" s="14"/>
      <c r="BH12" s="14"/>
      <c r="BI12" s="14"/>
      <c r="BJ12" s="14"/>
    </row>
    <row r="13" spans="1:65" s="15" customFormat="1" ht="150" hidden="1" customHeight="1" x14ac:dyDescent="0.25">
      <c r="A13" s="144"/>
      <c r="B13" s="173"/>
      <c r="C13" s="147"/>
      <c r="D13" s="138"/>
      <c r="E13" s="138"/>
      <c r="F13" s="138"/>
      <c r="G13" s="150"/>
      <c r="H13" s="138"/>
      <c r="I13" s="114"/>
      <c r="J13" s="123"/>
      <c r="K13" s="126"/>
      <c r="L13" s="141"/>
      <c r="M13" s="141"/>
      <c r="N13" s="123"/>
      <c r="O13" s="126"/>
      <c r="P13" s="129"/>
      <c r="Q13" s="48" t="s">
        <v>199</v>
      </c>
      <c r="R13" s="25" t="s">
        <v>323</v>
      </c>
      <c r="S13" s="25" t="s">
        <v>530</v>
      </c>
      <c r="T13" s="25" t="s">
        <v>531</v>
      </c>
      <c r="U13" s="52" t="str">
        <f t="shared" si="0"/>
        <v xml:space="preserve">El Director de Convenios de Colaboración,  verifica cada vez que se requiera que se lleve a cabo la reunión con las empresas minero energéticas, para que CEDE5 socialice el valor arrojado por la matriz “Herramienta estimación de costos especial atención” y las líneas de inversión establecidas en la circular de cada vigencia,  con el fin de acordar el valor del aporte y socializar o despejar las dudas existentes frente a las líneas de inversión y ejecución. En caso de no efectuarse la reunión se debe elaborar un oficio con la justificación respectiva. Dejando como soporte documental de la verificación, un acta de reunión. </v>
      </c>
      <c r="V13" s="16" t="str">
        <f t="shared" si="1"/>
        <v>Probabilidad</v>
      </c>
      <c r="W13" s="46" t="s">
        <v>64</v>
      </c>
      <c r="X13" s="46" t="s">
        <v>65</v>
      </c>
      <c r="Y13" s="17" t="str">
        <f>IF(AND(W13="Preventivo",X13="Automático"),"50%",IF(AND(W13="Preventivo",X13="Manual"),"40%",IF(AND(W13="Detectivo",X13="Automático"),"40%",IF(AND(W13="Detectivo",X13="Manual"),"30%",IF(AND(W13="Correctivo",X13="Automático"),"35%",IF(AND(W13="Correctivo",X13="Manual"),"25%",""))))))</f>
        <v>40%</v>
      </c>
      <c r="Z13" s="46" t="s">
        <v>320</v>
      </c>
      <c r="AA13" s="46" t="s">
        <v>67</v>
      </c>
      <c r="AB13" s="46" t="s">
        <v>68</v>
      </c>
      <c r="AC13" s="18">
        <f>IFERROR(IF(AND(V11="Probabilidad",V12="Probabilidad",V13="Probabilidad"),(AE12-(+AE12*Y13)),IF(V13="Probabilidad",(K11-(+K11*Y13)),IF(V13="Impacto",AE12,""))),"")</f>
        <v>0.12959999999999999</v>
      </c>
      <c r="AD13" s="132"/>
      <c r="AE13" s="19">
        <f>+AC13</f>
        <v>0.12959999999999999</v>
      </c>
      <c r="AF13" s="132"/>
      <c r="AG13" s="19">
        <f>IFERROR(IF(AND(V11="Impacto",V12="Impacto",V13="Impacto"),(AG12-(+AG12*Y13)),IF(V13="Impacto",(O11-(+O11*Y13)),IF(V13="Probabilidad",AG12,""))),"")</f>
        <v>0.8</v>
      </c>
      <c r="AH13" s="135"/>
      <c r="AI13" s="111"/>
      <c r="AJ13" s="52"/>
      <c r="AK13" s="48"/>
      <c r="AL13" s="50"/>
      <c r="AM13" s="48"/>
      <c r="AN13" s="52"/>
      <c r="AO13" s="114"/>
      <c r="AP13" s="158"/>
      <c r="AQ13" s="158"/>
      <c r="AR13" s="159"/>
      <c r="AS13" s="14"/>
      <c r="AT13" s="14"/>
      <c r="AU13" s="14"/>
      <c r="AV13" s="14"/>
      <c r="AW13" s="14"/>
      <c r="AX13" s="14"/>
      <c r="AY13" s="14"/>
      <c r="AZ13" s="14"/>
      <c r="BA13" s="14"/>
      <c r="BB13" s="14"/>
      <c r="BC13" s="14"/>
      <c r="BD13" s="14"/>
      <c r="BE13" s="14"/>
      <c r="BF13" s="14"/>
      <c r="BG13" s="14"/>
      <c r="BH13" s="14"/>
      <c r="BI13" s="14"/>
      <c r="BJ13" s="14"/>
    </row>
    <row r="14" spans="1:65" s="15" customFormat="1" ht="150" hidden="1" customHeight="1" x14ac:dyDescent="0.25">
      <c r="A14" s="144"/>
      <c r="B14" s="173"/>
      <c r="C14" s="147"/>
      <c r="D14" s="138"/>
      <c r="E14" s="138"/>
      <c r="F14" s="138"/>
      <c r="G14" s="150"/>
      <c r="H14" s="138"/>
      <c r="I14" s="114"/>
      <c r="J14" s="123"/>
      <c r="K14" s="126"/>
      <c r="L14" s="141"/>
      <c r="M14" s="141"/>
      <c r="N14" s="123"/>
      <c r="O14" s="126"/>
      <c r="P14" s="129"/>
      <c r="Q14" s="48" t="s">
        <v>201</v>
      </c>
      <c r="R14" s="25"/>
      <c r="S14" s="25"/>
      <c r="T14" s="25"/>
      <c r="U14" s="52" t="str">
        <f t="shared" si="0"/>
        <v xml:space="preserve">  </v>
      </c>
      <c r="V14" s="16" t="str">
        <f t="shared" si="1"/>
        <v/>
      </c>
      <c r="W14" s="46"/>
      <c r="X14" s="46"/>
      <c r="Y14" s="17" t="str">
        <f t="shared" ref="Y14" si="4">IF(AND(W14="Preventivo",X14="Automático"),"50%",IF(AND(W14="Preventivo",X14="Manual"),"40%",IF(AND(W14="Detectivo",X14="Automático"),"40%",IF(AND(W14="Detectivo",X14="Manual"),"30%",IF(AND(W14="Correctivo",X14="Automático"),"35%",IF(AND(W14="Correctivo",X14="Manual"),"25%",""))))))</f>
        <v/>
      </c>
      <c r="Z14" s="46"/>
      <c r="AA14" s="46"/>
      <c r="AB14" s="46"/>
      <c r="AC14" s="18" t="str">
        <f>IFERROR(IF(AND(V11="Probabilidad",V12="Probabilidad",V13="Probabilidad",V14="Probabilidad"),(AE13-(+AE13*Y14)),IF(V14="Probabilidad",(K11-(+K11*Y14)),IF(V14="Impacto",AE13,""))),"")</f>
        <v/>
      </c>
      <c r="AD14" s="132"/>
      <c r="AE14" s="19" t="str">
        <f t="shared" ref="AE14:AE21" si="5">+AC14</f>
        <v/>
      </c>
      <c r="AF14" s="132"/>
      <c r="AG14" s="19" t="str">
        <f>IFERROR(IF(AND(V11="Impacto",V12="Impacto",V13="Impacto",V14="Impacto"),(AG13-(+AG13*Y14)),IF(V14="Impacto",(O11-(+O11*Y14)),IF(V14="Probabilidad",AG13,""))),"")</f>
        <v/>
      </c>
      <c r="AH14" s="135"/>
      <c r="AI14" s="111"/>
      <c r="AJ14" s="52"/>
      <c r="AK14" s="48"/>
      <c r="AL14" s="50"/>
      <c r="AM14" s="48"/>
      <c r="AN14" s="52"/>
      <c r="AO14" s="114"/>
      <c r="AP14" s="158"/>
      <c r="AQ14" s="158"/>
      <c r="AR14" s="159"/>
      <c r="AS14" s="14"/>
      <c r="AT14" s="14"/>
      <c r="AU14" s="14"/>
      <c r="AV14" s="14"/>
      <c r="AW14" s="14"/>
      <c r="AX14" s="14"/>
      <c r="AY14" s="14"/>
      <c r="AZ14" s="14"/>
      <c r="BA14" s="14"/>
      <c r="BB14" s="14"/>
      <c r="BC14" s="14"/>
      <c r="BD14" s="14"/>
      <c r="BE14" s="14"/>
      <c r="BF14" s="14"/>
      <c r="BG14" s="14"/>
      <c r="BH14" s="14"/>
      <c r="BI14" s="14"/>
      <c r="BJ14" s="14"/>
    </row>
    <row r="15" spans="1:65" s="15" customFormat="1" ht="150" hidden="1" customHeight="1" x14ac:dyDescent="0.25">
      <c r="A15" s="144"/>
      <c r="B15" s="173"/>
      <c r="C15" s="147"/>
      <c r="D15" s="138"/>
      <c r="E15" s="138"/>
      <c r="F15" s="138"/>
      <c r="G15" s="150"/>
      <c r="H15" s="138"/>
      <c r="I15" s="114"/>
      <c r="J15" s="123"/>
      <c r="K15" s="126"/>
      <c r="L15" s="141"/>
      <c r="M15" s="141"/>
      <c r="N15" s="123"/>
      <c r="O15" s="126"/>
      <c r="P15" s="129"/>
      <c r="Q15" s="48" t="s">
        <v>268</v>
      </c>
      <c r="R15" s="25"/>
      <c r="S15" s="25"/>
      <c r="T15" s="25"/>
      <c r="U15" s="52" t="str">
        <f t="shared" si="0"/>
        <v xml:space="preserve">  </v>
      </c>
      <c r="V15" s="16" t="str">
        <f t="shared" si="1"/>
        <v/>
      </c>
      <c r="W15" s="46"/>
      <c r="X15" s="46"/>
      <c r="Y15" s="17" t="str">
        <f>IF(AND(W15="Preventivo",X15="Automático"),"50%",IF(AND(W15="Preventivo",X15="Manual"),"40%",IF(AND(W15="Detectivo",X15="Automático"),"40%",IF(AND(W15="Detectivo",X15="Manual"),"30%",IF(AND(W15="Correctivo",X15="Automático"),"35%",IF(AND(W15="Correctivo",X15="Manual"),"25%",""))))))</f>
        <v/>
      </c>
      <c r="Z15" s="46"/>
      <c r="AA15" s="46"/>
      <c r="AB15" s="46"/>
      <c r="AC15" s="18" t="str">
        <f>IFERROR(IF(AND(V11="Probabilidad",V12="Probabilidad",V13="Probabilidad",V14="Probabilidad",V15="Probabilidad"),(AE14-(+AE14*Y15)),IF(V15="Probabilidad",(K10-(+K10*Y15)),IF(V15="Impacto",AE14,""))),"")</f>
        <v/>
      </c>
      <c r="AD15" s="132"/>
      <c r="AE15" s="19" t="str">
        <f t="shared" si="5"/>
        <v/>
      </c>
      <c r="AF15" s="132"/>
      <c r="AG15" s="19" t="str">
        <f>IFERROR(IF(AND(V10="Impacto",V11="Impacto",V12="Impacto",V13="Impacto",V15="Impacto"),(AG13-(+AG13*Y15)),IF(V15="Impacto",(O10-(+O10*Y15)),IF(V15="Probabilidad",AG13,""))),"")</f>
        <v/>
      </c>
      <c r="AH15" s="135"/>
      <c r="AI15" s="111"/>
      <c r="AJ15" s="52"/>
      <c r="AK15" s="48"/>
      <c r="AL15" s="50"/>
      <c r="AM15" s="48"/>
      <c r="AN15" s="52"/>
      <c r="AO15" s="114"/>
      <c r="AP15" s="158"/>
      <c r="AQ15" s="158"/>
      <c r="AR15" s="159"/>
      <c r="AS15" s="14"/>
      <c r="AT15" s="14"/>
      <c r="AU15" s="14"/>
      <c r="AV15" s="14"/>
      <c r="AW15" s="14"/>
      <c r="AX15" s="14"/>
      <c r="AY15" s="14"/>
      <c r="AZ15" s="14"/>
      <c r="BA15" s="14"/>
      <c r="BB15" s="14"/>
      <c r="BC15" s="14"/>
      <c r="BD15" s="14"/>
      <c r="BE15" s="14"/>
      <c r="BF15" s="14"/>
      <c r="BG15" s="14"/>
      <c r="BH15" s="14"/>
      <c r="BI15" s="14"/>
      <c r="BJ15" s="14"/>
    </row>
    <row r="16" spans="1:65" s="15" customFormat="1" ht="150" hidden="1" customHeight="1" x14ac:dyDescent="0.25">
      <c r="A16" s="144"/>
      <c r="B16" s="173"/>
      <c r="C16" s="147"/>
      <c r="D16" s="138"/>
      <c r="E16" s="138"/>
      <c r="F16" s="138"/>
      <c r="G16" s="150"/>
      <c r="H16" s="138"/>
      <c r="I16" s="114"/>
      <c r="J16" s="123"/>
      <c r="K16" s="126"/>
      <c r="L16" s="141"/>
      <c r="M16" s="141"/>
      <c r="N16" s="123"/>
      <c r="O16" s="126"/>
      <c r="P16" s="129"/>
      <c r="Q16" s="48" t="s">
        <v>327</v>
      </c>
      <c r="R16" s="25"/>
      <c r="S16" s="25"/>
      <c r="T16" s="25"/>
      <c r="U16" s="52" t="str">
        <f t="shared" si="0"/>
        <v xml:space="preserve">  </v>
      </c>
      <c r="V16" s="16" t="str">
        <f t="shared" si="1"/>
        <v/>
      </c>
      <c r="W16" s="46"/>
      <c r="X16" s="46"/>
      <c r="Y16" s="17" t="str">
        <f>IF(AND(W16="Preventivo",X16="Automático"),"50%",IF(AND(W16="Preventivo",X16="Manual"),"40%",IF(AND(W16="Detectivo",X16="Automático"),"40%",IF(AND(W16="Detectivo",X16="Manual"),"30%",IF(AND(W16="Correctivo",X16="Automático"),"35%",IF(AND(W16="Correctivo",X16="Manual"),"25%",""))))))</f>
        <v/>
      </c>
      <c r="Z16" s="46"/>
      <c r="AA16" s="46"/>
      <c r="AB16" s="46"/>
      <c r="AC16" s="18" t="str">
        <f>IFERROR(IF(AND(V12="Probabilidad",V13="Probabilidad",V14="Probabilidad",V15="Probabilidad",V16="Probabilidad"),(AE15-(+AE15*Y16)),IF(V16="Probabilidad",(K11-(+K11*Y16)),IF(V16="Impacto",AE15,""))),"")</f>
        <v/>
      </c>
      <c r="AD16" s="132"/>
      <c r="AE16" s="19" t="str">
        <f t="shared" si="5"/>
        <v/>
      </c>
      <c r="AF16" s="132"/>
      <c r="AG16" s="19" t="str">
        <f>IFERROR(IF(AND(V10="Impacto",V11="Impacto",V12="Impacto",V13="Impacto",V16="Impacto"),(AG13-(+AG13*Y16)),IF(V16="Impacto",(O10-(+O10*Y16)),IF(V16="Probabilidad",AG13,""))),"")</f>
        <v/>
      </c>
      <c r="AH16" s="135"/>
      <c r="AI16" s="111"/>
      <c r="AJ16" s="52"/>
      <c r="AK16" s="48"/>
      <c r="AL16" s="50"/>
      <c r="AM16" s="48"/>
      <c r="AN16" s="52"/>
      <c r="AO16" s="114"/>
      <c r="AP16" s="158"/>
      <c r="AQ16" s="158"/>
      <c r="AR16" s="159"/>
      <c r="AS16" s="14"/>
      <c r="AT16" s="14"/>
      <c r="AU16" s="14"/>
      <c r="AV16" s="14"/>
      <c r="AW16" s="14"/>
      <c r="AX16" s="14"/>
      <c r="AY16" s="14"/>
      <c r="AZ16" s="14"/>
      <c r="BA16" s="14"/>
      <c r="BB16" s="14"/>
      <c r="BC16" s="14"/>
      <c r="BD16" s="14"/>
      <c r="BE16" s="14"/>
      <c r="BF16" s="14"/>
      <c r="BG16" s="14"/>
      <c r="BH16" s="14"/>
      <c r="BI16" s="14"/>
      <c r="BJ16" s="14"/>
    </row>
    <row r="17" spans="1:62" s="15" customFormat="1" ht="150" hidden="1" customHeight="1" thickBot="1" x14ac:dyDescent="0.3">
      <c r="A17" s="144"/>
      <c r="B17" s="173"/>
      <c r="C17" s="147"/>
      <c r="D17" s="138"/>
      <c r="E17" s="138"/>
      <c r="F17" s="138"/>
      <c r="G17" s="150"/>
      <c r="H17" s="138"/>
      <c r="I17" s="114"/>
      <c r="J17" s="123"/>
      <c r="K17" s="126"/>
      <c r="L17" s="141"/>
      <c r="M17" s="141"/>
      <c r="N17" s="123"/>
      <c r="O17" s="126"/>
      <c r="P17" s="129"/>
      <c r="Q17" s="48"/>
      <c r="R17" s="48"/>
      <c r="S17" s="48"/>
      <c r="T17" s="48"/>
      <c r="U17" s="52" t="str">
        <f t="shared" si="0"/>
        <v xml:space="preserve">  </v>
      </c>
      <c r="V17" s="16" t="str">
        <f t="shared" si="1"/>
        <v/>
      </c>
      <c r="W17" s="46"/>
      <c r="X17" s="46"/>
      <c r="Y17" s="17" t="str">
        <f>IF(AND(W17="Preventivo",X17="Automático"),"50%",IF(AND(W17="Preventivo",X17="Manual"),"40%",IF(AND(W17="Detectivo",X17="Automático"),"40%",IF(AND(W17="Detectivo",X17="Manual"),"30%",IF(AND(W17="Correctivo",X17="Automático"),"35%",IF(AND(W17="Correctivo",X17="Manual"),"25%",""))))))</f>
        <v/>
      </c>
      <c r="Z17" s="46"/>
      <c r="AA17" s="46"/>
      <c r="AB17" s="46"/>
      <c r="AC17" s="18" t="str">
        <f>IFERROR(IF(AND(V13="Probabilidad",V14="Probabilidad",V15="Probabilidad",V16="Probabilidad",V17="Probabilidad"),(AE16-(+AE16*Y17)),IF(V17="Probabilidad",(K12-(+K12*Y17)),IF(V17="Impacto",AE16,""))),"")</f>
        <v/>
      </c>
      <c r="AD17" s="132"/>
      <c r="AE17" s="19" t="str">
        <f t="shared" si="5"/>
        <v/>
      </c>
      <c r="AF17" s="132"/>
      <c r="AG17" s="19" t="str">
        <f>IFERROR(IF(AND(V11="Impacto",V12="Impacto",V13="Impacto",V14="Impacto",V17="Impacto"),(AG14-(+AG14*Y17)),IF(V17="Impacto",(O11-(+O11*Y17)),IF(V17="Probabilidad",AG14,""))),"")</f>
        <v/>
      </c>
      <c r="AH17" s="135"/>
      <c r="AI17" s="111"/>
      <c r="AJ17" s="52"/>
      <c r="AK17" s="48"/>
      <c r="AL17" s="50"/>
      <c r="AM17" s="48"/>
      <c r="AN17" s="52"/>
      <c r="AO17" s="114"/>
      <c r="AP17" s="158"/>
      <c r="AQ17" s="158"/>
      <c r="AR17" s="159"/>
      <c r="AS17" s="14"/>
      <c r="AT17" s="14"/>
      <c r="AU17" s="14"/>
      <c r="AV17" s="14"/>
      <c r="AW17" s="14"/>
      <c r="AX17" s="14"/>
      <c r="AY17" s="14"/>
      <c r="AZ17" s="14"/>
      <c r="BA17" s="14"/>
      <c r="BB17" s="14"/>
      <c r="BC17" s="14"/>
      <c r="BD17" s="14"/>
      <c r="BE17" s="14"/>
      <c r="BF17" s="14"/>
      <c r="BG17" s="14"/>
      <c r="BH17" s="14"/>
      <c r="BI17" s="14"/>
      <c r="BJ17" s="14"/>
    </row>
    <row r="18" spans="1:62" s="15" customFormat="1" ht="150" hidden="1" customHeight="1" x14ac:dyDescent="0.25">
      <c r="A18" s="144" t="s">
        <v>72</v>
      </c>
      <c r="B18" s="173"/>
      <c r="C18" s="147" t="s">
        <v>82</v>
      </c>
      <c r="D18" s="138" t="s">
        <v>79</v>
      </c>
      <c r="E18" s="138" t="s">
        <v>328</v>
      </c>
      <c r="F18" s="138" t="s">
        <v>329</v>
      </c>
      <c r="G18" s="150" t="str">
        <f t="shared" ref="G18" si="6">+CONCATENATE(D18," ",E18," ",F18)</f>
        <v xml:space="preserve">Posibilidad de Afectación Reputacional por ausencia de documentos soportes para realizar trámites de liquidación y cierre de compromisos debido a falta de documentación que soporta la ejecución de los aportes acordados en los convenios de colaboración.  </v>
      </c>
      <c r="H18" s="138" t="s">
        <v>87</v>
      </c>
      <c r="I18" s="153">
        <v>444</v>
      </c>
      <c r="J18" s="123" t="str">
        <f>IF(I18&lt;=0,"",IF(I18&lt;=3,"Muy Baja",IF(I18&lt;=34,"Baja",IF(I18&lt;=600,"Media",IF(I18&lt;=6000,"Alta","Muy Alta")))))</f>
        <v>Media</v>
      </c>
      <c r="K18" s="126">
        <f>IF(J18="","",IF(J18="Muy Baja",0.2,IF(J18="Baja",0.4,IF(J18="Media",0.6,IF(J18="Alta",0.8,IF(J18="Muy Alta",1,))))))</f>
        <v>0.6</v>
      </c>
      <c r="L18" s="141" t="s">
        <v>111</v>
      </c>
      <c r="M18" s="141" t="str">
        <f>IF(NOT(ISERROR(MATCH(L18,'[13]Tabla Impacto'!$B$221:$B$223,0))),'[13]Tabla Impacto'!$F$223,L18)</f>
        <v xml:space="preserve">     El riesgo afecta la imagen de  la entidad con efecto publicitario sostenido a nivel de sector administrativo, nivel departamental o municipal</v>
      </c>
      <c r="N18" s="123" t="str">
        <f>IF(OR(M18='[13]Tabla Impacto'!$C$11,M18='[13]Tabla Impacto'!$D$11),"Leve",IF(OR(M18='[13]Tabla Impacto'!$C$12,M18='[13]Tabla Impacto'!$D$12),"Menor",IF(OR(M18='[13]Tabla Impacto'!$C$13,M18='[13]Tabla Impacto'!$D$13),"Moderado",IF(OR(M18='[13]Tabla Impacto'!$C$14,M18='[13]Tabla Impacto'!$D$14),"Mayor",IF(OR(M18='[13]Tabla Impacto'!$C$15,M18='[13]Tabla Impacto'!$D$15),"Catastrófico","")))))</f>
        <v>Mayor</v>
      </c>
      <c r="O18" s="126">
        <f>IF(N18="","",IF(N18="Leve",0.2,IF(N18="Menor",0.4,IF(N18="Moderado",0.6,IF(N18="Mayor",0.8,IF(N18="Catastrófico",1,))))))</f>
        <v>0.8</v>
      </c>
      <c r="P18" s="129" t="str">
        <f>IF(OR(AND(J18="Muy Baja",N18="Leve"),AND(J18="Muy Baja",N18="Menor"),AND(J18="Baja",N18="Leve")),"Bajo",IF(OR(AND(J18="Muy baja",N18="Moderado"),AND(J18="Baja",N18="Menor"),AND(J18="Baja",N18="Moderado"),AND(J18="Media",N18="Leve"),AND(J18="Media",N18="Menor"),AND(J18="Media",N18="Moderado"),AND(J18="Alta",N18="Leve"),AND(J18="Alta",N18="Menor")),"Moderado",IF(OR(AND(J18="Muy Baja",N18="Mayor"),AND(J18="Baja",N18="Mayor"),AND(J18="Media",N18="Mayor"),AND(J18="Alta",N18="Moderado"),AND(J18="Alta",N18="Mayor"),AND(J18="Muy Alta",N18="Leve"),AND(J18="Muy Alta",N18="Menor"),AND(J18="Muy Alta",N18="Moderado"),AND(J18="Muy Alta",N18="Mayor")),"Alto",IF(OR(AND(J18="Muy Baja",N18="Catastrófico"),AND(J18="Baja",N18="Catastrófico"),AND(J18="Media",N18="Catastrófico"),AND(J18="Alta",N18="Catastrófico"),AND(J18="Muy Alta",N18="Catastrófico")),"Extremo",""))))</f>
        <v>Alto</v>
      </c>
      <c r="Q18" s="48" t="s">
        <v>191</v>
      </c>
      <c r="R18" s="25" t="s">
        <v>330</v>
      </c>
      <c r="S18" s="25" t="s">
        <v>331</v>
      </c>
      <c r="T18" s="25" t="s">
        <v>332</v>
      </c>
      <c r="U18" s="52" t="str">
        <f>+CONCATENATE(R18," ",S18," ",T18)</f>
        <v>El suboficial de seguimiento de la DICCO,  coteja trimestralmente la información registrada en el formato F29 frente a los soportes documentales de la ejecución de los convenios vigentes de acuerdo a lo establecido en la "Resolución 4213 de 2023 Manual de Contratación y de Convenios" o la que aplique, así como los lineamientos del Comando General de las Fuerzas Militares, y el procedimiento P-SECEJ-COFIP-308,  con el fin de velar por la ejecución de conformidad con lo acordado en las minutas. En caso de no contar con los formatos se debe elaborar un oficio con la debida justificación. Dejando como soporte documental del cotejo, el Formato F29-F30 y anexo 5 informe de supervisión.</v>
      </c>
      <c r="V18" s="16" t="str">
        <f t="shared" si="1"/>
        <v>Probabilidad</v>
      </c>
      <c r="W18" s="46" t="s">
        <v>70</v>
      </c>
      <c r="X18" s="46" t="s">
        <v>65</v>
      </c>
      <c r="Y18" s="17" t="str">
        <f>IF(AND(W18="Preventivo",X18="Automático"),"50%",IF(AND(W18="Preventivo",X18="Manual"),"40%",IF(AND(W18="Detectivo",X18="Automático"),"40%",IF(AND(W18="Detectivo",X18="Manual"),"30%",IF(AND(W18="Correctivo",X18="Automático"),"35%",IF(AND(W18="Correctivo",X18="Manual"),"25%",""))))))</f>
        <v>30%</v>
      </c>
      <c r="Z18" s="46" t="s">
        <v>66</v>
      </c>
      <c r="AA18" s="46" t="s">
        <v>67</v>
      </c>
      <c r="AB18" s="46" t="s">
        <v>68</v>
      </c>
      <c r="AC18" s="18">
        <f>IFERROR(IF(V18="Probabilidad",(K18-(+K18*Y18)),IF(V18="Impacto",K18,"")),"")</f>
        <v>0.42</v>
      </c>
      <c r="AD18" s="132" t="str">
        <f>IFERROR(LOOKUP(LOOKUP(2,1/(AC18:AC24&lt;&gt;""),AC18:AC24),'[13]Opciones Tratamiento'!$I$2:$I$6,'[13]Opciones Tratamiento'!$J$2:$J$6),"")</f>
        <v>Muy Baja</v>
      </c>
      <c r="AE18" s="17">
        <f t="shared" si="5"/>
        <v>0.42</v>
      </c>
      <c r="AF18" s="132" t="str">
        <f>IFERROR(LOOKUP(LOOKUP(2,1/(AG18:AG24&lt;&gt;""),AG18:AG24),'[13]Opciones Tratamiento'!L2:M6),"")</f>
        <v>Mayor</v>
      </c>
      <c r="AG18" s="19">
        <f>IFERROR(IF(V18="Impacto",(O18-(+O18*Y18)),IF(V18="Probabilidad",O18,"")),"")</f>
        <v>0.8</v>
      </c>
      <c r="AH18" s="135" t="str">
        <f>IFERROR(IF(OR(AND(AD18="Muy Baja",AF18="Leve"),AND(AD18="Muy Baja",AF18="Menor"),AND(AD18="Baja",AF18="Leve")),"Bajo",IF(OR(AND(AD18="Muy baja",AF18="Moderado"),AND(AD18="Baja",AF18="Menor"),AND(AD18="Baja",AF18="Moderado"),AND(AD18="Media",AF18="Leve"),AND(AD18="Media",AF18="Menor"),AND(AD18="Media",AF18="Moderado"),AND(AD18="Alta",AF18="Leve"),AND(AD18="Alta",AF18="Menor")),"Moderado",IF(OR(AND(AD18="Muy Baja",AF18="Mayor"),AND(AD18="Baja",AF18="Mayor"),AND(AD18="Media",AF18="Mayor"),AND(AD18="Alta",AF18="Moderado"),AND(AD18="Alta",AF18="Mayor"),AND(AD18="Muy Alta",AF18="Leve"),AND(AD18="Muy Alta",AF18="Menor"),AND(AD18="Muy Alta",AF18="Moderado"),AND(AD18="Muy Alta",AF18="Mayor")),"Alto",IF(OR(AND(AD18="Muy Baja",AF18="Catastrófico"),AND(AD18="Baja",AF18="Catastrófico"),AND(AD18="Media",AF18="Catastrófico"),AND(AD18="Alta",AF18="Catastrófico"),AND(AD18="Muy Alta",AF18="Catastrófico")),"Extremo","")))),"")</f>
        <v>Alto</v>
      </c>
      <c r="AI18" s="111" t="s">
        <v>69</v>
      </c>
      <c r="AJ18" s="52"/>
      <c r="AK18" s="48" t="s">
        <v>193</v>
      </c>
      <c r="AL18" s="28" t="s">
        <v>333</v>
      </c>
      <c r="AM18" s="27" t="s">
        <v>322</v>
      </c>
      <c r="AN18" s="52"/>
      <c r="AO18" s="114" t="s">
        <v>81</v>
      </c>
      <c r="AP18" s="158" t="s">
        <v>532</v>
      </c>
      <c r="AQ18" s="117"/>
      <c r="AR18" s="118"/>
      <c r="AS18" s="14"/>
      <c r="AT18" s="14"/>
      <c r="AU18" s="14"/>
      <c r="AV18" s="14"/>
      <c r="AW18" s="14"/>
      <c r="AX18" s="14"/>
      <c r="AY18" s="14"/>
      <c r="AZ18" s="14"/>
      <c r="BA18" s="14"/>
      <c r="BB18" s="14"/>
      <c r="BC18" s="14"/>
      <c r="BD18" s="14"/>
      <c r="BE18" s="14"/>
      <c r="BF18" s="14"/>
      <c r="BG18" s="14"/>
      <c r="BH18" s="14"/>
      <c r="BI18" s="14"/>
      <c r="BJ18" s="14"/>
    </row>
    <row r="19" spans="1:62" s="15" customFormat="1" ht="150" hidden="1" customHeight="1" x14ac:dyDescent="0.25">
      <c r="A19" s="144"/>
      <c r="B19" s="173"/>
      <c r="C19" s="147"/>
      <c r="D19" s="138"/>
      <c r="E19" s="138"/>
      <c r="F19" s="138"/>
      <c r="G19" s="150"/>
      <c r="H19" s="138"/>
      <c r="I19" s="114"/>
      <c r="J19" s="123"/>
      <c r="K19" s="126"/>
      <c r="L19" s="141"/>
      <c r="M19" s="141"/>
      <c r="N19" s="123"/>
      <c r="O19" s="126"/>
      <c r="P19" s="129"/>
      <c r="Q19" s="48" t="s">
        <v>196</v>
      </c>
      <c r="R19" s="25" t="s">
        <v>334</v>
      </c>
      <c r="S19" s="25" t="s">
        <v>335</v>
      </c>
      <c r="T19" s="25" t="s">
        <v>336</v>
      </c>
      <c r="U19" s="52" t="str">
        <f>+CONCATENATE(R19," ",S19," ",T19)</f>
        <v xml:space="preserve">
El Supervisor específico de convenios de colaboración minero energético y el Oficial logístico o quien haga sus veces en las Divisiones y/o Unidades,  verifican mensualmente que los bienes recibidos por convenios de colaboración se encuentren registrados y dados de alta en la plataforma SAP y que cuenten con los soportes documentales de ejecución, de acuerdo al procedimiento de convenios de colaboración P-SECEJ-COFIP-308,  con el fin garantizar el reconocimiento de los bienes y servicios recibidos por convenios de colaboración minero energéticos en los Estados Financieros del Ejército Nacional. En caso de no tener convenios vigentes en el periodo se debe realizar un oficio justificando la no realización del cruce contable. Dejando como evidencia de la verificación, un informe del cruce contable suscrito por el Supervisor especifico, oficial logístico y contador de la Subunidad Ejecutora de Presupuesto que centraliza la información financiera de la(s) unidad(es) beneficiadas.</v>
      </c>
      <c r="V19" s="16" t="str">
        <f t="shared" si="1"/>
        <v>Probabilidad</v>
      </c>
      <c r="W19" s="46" t="s">
        <v>70</v>
      </c>
      <c r="X19" s="46" t="s">
        <v>65</v>
      </c>
      <c r="Y19" s="17" t="str">
        <f t="shared" ref="Y19" si="7">IF(AND(W19="Preventivo",X19="Automático"),"50%",IF(AND(W19="Preventivo",X19="Manual"),"40%",IF(AND(W19="Detectivo",X19="Automático"),"40%",IF(AND(W19="Detectivo",X19="Manual"),"30%",IF(AND(W19="Correctivo",X19="Automático"),"35%",IF(AND(W19="Correctivo",X19="Manual"),"25%",""))))))</f>
        <v>30%</v>
      </c>
      <c r="Z19" s="46" t="s">
        <v>66</v>
      </c>
      <c r="AA19" s="46" t="s">
        <v>67</v>
      </c>
      <c r="AB19" s="46" t="s">
        <v>68</v>
      </c>
      <c r="AC19" s="18">
        <f>IFERROR(IF(AND(V18="Probabilidad",V19="Probabilidad"),(AE18-(+AE18*Y19)),IF(V19="Probabilidad",(K18-(+K18*Y19)),IF(V19="Impacto",AE18,""))),"")</f>
        <v>0.29399999999999998</v>
      </c>
      <c r="AD19" s="132"/>
      <c r="AE19" s="17">
        <f t="shared" si="5"/>
        <v>0.29399999999999998</v>
      </c>
      <c r="AF19" s="132"/>
      <c r="AG19" s="19">
        <f>IFERROR(IF(AND(V18="Impacto",V19="Impacto"),(AG18-(+AG18*Y19)),IF(V19="Impacto",(O18-(+O18*Y19)),IF(V19="Probabilidad",AG18,""))),"")</f>
        <v>0.8</v>
      </c>
      <c r="AH19" s="135"/>
      <c r="AI19" s="111"/>
      <c r="AJ19" s="52"/>
      <c r="AK19" s="48" t="s">
        <v>242</v>
      </c>
      <c r="AL19" s="50" t="s">
        <v>337</v>
      </c>
      <c r="AM19" s="48" t="s">
        <v>338</v>
      </c>
      <c r="AN19" s="52"/>
      <c r="AO19" s="114"/>
      <c r="AP19" s="117"/>
      <c r="AQ19" s="117"/>
      <c r="AR19" s="118"/>
      <c r="AS19" s="14"/>
      <c r="AT19" s="14"/>
      <c r="AU19" s="14"/>
      <c r="AV19" s="14"/>
      <c r="AW19" s="14"/>
      <c r="AX19" s="14"/>
      <c r="AY19" s="14"/>
      <c r="AZ19" s="14"/>
      <c r="BA19" s="14"/>
      <c r="BB19" s="14"/>
      <c r="BC19" s="14"/>
      <c r="BD19" s="14"/>
      <c r="BE19" s="14"/>
      <c r="BF19" s="14"/>
      <c r="BG19" s="14"/>
      <c r="BH19" s="14"/>
      <c r="BI19" s="14"/>
      <c r="BJ19" s="14"/>
    </row>
    <row r="20" spans="1:62" s="15" customFormat="1" ht="150" hidden="1" customHeight="1" x14ac:dyDescent="0.25">
      <c r="A20" s="144"/>
      <c r="B20" s="173"/>
      <c r="C20" s="147"/>
      <c r="D20" s="138"/>
      <c r="E20" s="138"/>
      <c r="F20" s="138"/>
      <c r="G20" s="150"/>
      <c r="H20" s="138"/>
      <c r="I20" s="114"/>
      <c r="J20" s="123"/>
      <c r="K20" s="126"/>
      <c r="L20" s="141"/>
      <c r="M20" s="141"/>
      <c r="N20" s="123"/>
      <c r="O20" s="126"/>
      <c r="P20" s="129"/>
      <c r="Q20" s="48" t="s">
        <v>199</v>
      </c>
      <c r="R20" s="25" t="s">
        <v>339</v>
      </c>
      <c r="S20" s="25" t="s">
        <v>340</v>
      </c>
      <c r="T20" s="25" t="s">
        <v>341</v>
      </c>
      <c r="U20" s="52" t="str">
        <f t="shared" ref="U20:U24" si="8">+CONCATENATE(R20," ",S20," ",T20)</f>
        <v xml:space="preserve">
El suboficial de seguimiento,  verifica trimestralmente que en el comité de coordinación y seguimiento se aprueben los planes de inversión y se efectué el cronograma de entrega y ejecución de los aportes con relación a lo estipulado en el Plan de Inversión de acuerdo al procedimiento de convenios de colaboración P-SECEJ-COFIP-308,  con el fin de realizar seguimiento a la ejecución. En caso de no de realizarse el comité de coordinación, se debe elaborar oficio informando porque no se llevaron a cabo los comités. Dejando como evidencia de la verificación, las actas de comité de coordinación y seguimiento.</v>
      </c>
      <c r="V20" s="16" t="str">
        <f t="shared" si="1"/>
        <v>Probabilidad</v>
      </c>
      <c r="W20" s="46" t="s">
        <v>64</v>
      </c>
      <c r="X20" s="46" t="s">
        <v>65</v>
      </c>
      <c r="Y20" s="17" t="str">
        <f>IF(AND(W20="Preventivo",X20="Automático"),"50%",IF(AND(W20="Preventivo",X20="Manual"),"40%",IF(AND(W20="Detectivo",X20="Automático"),"40%",IF(AND(W20="Detectivo",X20="Manual"),"30%",IF(AND(W20="Correctivo",X20="Automático"),"35%",IF(AND(W20="Correctivo",X20="Manual"),"25%",""))))))</f>
        <v>40%</v>
      </c>
      <c r="Z20" s="46" t="s">
        <v>66</v>
      </c>
      <c r="AA20" s="46" t="s">
        <v>67</v>
      </c>
      <c r="AB20" s="46" t="s">
        <v>68</v>
      </c>
      <c r="AC20" s="18">
        <f t="shared" ref="AC20:AC24" si="9">IFERROR(IF(AND(V19="Probabilidad",V20="Probabilidad"),(AE19-(+AE19*Y20)),IF(V20="Probabilidad",(K19-(+K19*Y20)),IF(V20="Impacto",AE19,""))),"")</f>
        <v>0.1764</v>
      </c>
      <c r="AD20" s="132"/>
      <c r="AE20" s="17">
        <f t="shared" si="5"/>
        <v>0.1764</v>
      </c>
      <c r="AF20" s="132"/>
      <c r="AG20" s="19">
        <f>IFERROR(IF(AND(V18="Impacto",V19="Impacto",V20="Impacto"),(AG19-(+AG19*Y20)),IF(V20="Impacto",(O18-(+O18*Y20)),IF(V20="Probabilidad",AG19,""))),"")</f>
        <v>0.8</v>
      </c>
      <c r="AH20" s="135"/>
      <c r="AI20" s="111"/>
      <c r="AJ20" s="52"/>
      <c r="AK20" s="48"/>
      <c r="AL20" s="50"/>
      <c r="AM20" s="48"/>
      <c r="AN20" s="52"/>
      <c r="AO20" s="114"/>
      <c r="AP20" s="117"/>
      <c r="AQ20" s="117"/>
      <c r="AR20" s="118"/>
      <c r="AS20" s="14"/>
      <c r="AT20" s="14"/>
      <c r="AU20" s="14"/>
      <c r="AV20" s="14"/>
      <c r="AW20" s="14"/>
      <c r="AX20" s="14"/>
      <c r="AY20" s="14"/>
      <c r="AZ20" s="14"/>
      <c r="BA20" s="14"/>
      <c r="BB20" s="14"/>
      <c r="BC20" s="14"/>
      <c r="BD20" s="14"/>
      <c r="BE20" s="14"/>
      <c r="BF20" s="14"/>
      <c r="BG20" s="14"/>
      <c r="BH20" s="14"/>
      <c r="BI20" s="14"/>
      <c r="BJ20" s="14"/>
    </row>
    <row r="21" spans="1:62" s="15" customFormat="1" ht="150" hidden="1" customHeight="1" x14ac:dyDescent="0.25">
      <c r="A21" s="144"/>
      <c r="B21" s="173"/>
      <c r="C21" s="147"/>
      <c r="D21" s="138"/>
      <c r="E21" s="138"/>
      <c r="F21" s="138"/>
      <c r="G21" s="150"/>
      <c r="H21" s="138"/>
      <c r="I21" s="114"/>
      <c r="J21" s="123"/>
      <c r="K21" s="126"/>
      <c r="L21" s="141"/>
      <c r="M21" s="141"/>
      <c r="N21" s="123"/>
      <c r="O21" s="126"/>
      <c r="P21" s="129"/>
      <c r="Q21" s="48" t="s">
        <v>201</v>
      </c>
      <c r="R21" s="25" t="s">
        <v>342</v>
      </c>
      <c r="S21" s="25" t="s">
        <v>343</v>
      </c>
      <c r="T21" s="25" t="s">
        <v>344</v>
      </c>
      <c r="U21" s="52" t="str">
        <f t="shared" si="8"/>
        <v>El Supervisor específico de convenios de colaboración minero energético,  verifica mensualmente la ejecución de los convenios a través de los formatos F29 y el informe de supervisión dirigido a la Dirección de Convenios, el día 20 de cada mes, de acuerdo al procedimiento de convenios de colaboración P-SECEJ-COFIP-308,  con el fin de asegurar un adecuado seguimiento en la entrega y ejecución de los aportes acordados. En caso de no tener convenios vigentes en el periodo, se debe elaborar un oficio con la respectiva justificación. Dejando como evidencia de la verificación, el Formato F29 y los informes de supervisión.</v>
      </c>
      <c r="V21" s="16" t="str">
        <f t="shared" si="1"/>
        <v>Probabilidad</v>
      </c>
      <c r="W21" s="46" t="s">
        <v>70</v>
      </c>
      <c r="X21" s="46" t="s">
        <v>65</v>
      </c>
      <c r="Y21" s="17" t="str">
        <f t="shared" ref="Y21" si="10">IF(AND(W21="Preventivo",X21="Automático"),"50%",IF(AND(W21="Preventivo",X21="Manual"),"40%",IF(AND(W21="Detectivo",X21="Automático"),"40%",IF(AND(W21="Detectivo",X21="Manual"),"30%",IF(AND(W21="Correctivo",X21="Automático"),"35%",IF(AND(W21="Correctivo",X21="Manual"),"25%",""))))))</f>
        <v>30%</v>
      </c>
      <c r="Z21" s="46" t="s">
        <v>66</v>
      </c>
      <c r="AA21" s="46" t="s">
        <v>67</v>
      </c>
      <c r="AB21" s="46" t="s">
        <v>68</v>
      </c>
      <c r="AC21" s="18">
        <f t="shared" si="9"/>
        <v>0.12348000000000001</v>
      </c>
      <c r="AD21" s="132"/>
      <c r="AE21" s="17">
        <f t="shared" si="5"/>
        <v>0.12348000000000001</v>
      </c>
      <c r="AF21" s="132"/>
      <c r="AG21" s="19">
        <f>IFERROR(IF(AND(V18="Impacto",V19="Impacto",V20="Impacto",V21="Impacto"),(AG20-(+AG20*Y21)),IF(V21="Impacto",(O18-(+O18*Y21)),IF(V21="Probabilidad",AG20,""))),"")</f>
        <v>0.8</v>
      </c>
      <c r="AH21" s="135"/>
      <c r="AI21" s="111"/>
      <c r="AJ21" s="52"/>
      <c r="AK21" s="48"/>
      <c r="AL21" s="50"/>
      <c r="AM21" s="48"/>
      <c r="AN21" s="52"/>
      <c r="AO21" s="114"/>
      <c r="AP21" s="117"/>
      <c r="AQ21" s="117"/>
      <c r="AR21" s="118"/>
      <c r="AS21" s="14"/>
      <c r="AT21" s="14"/>
      <c r="AU21" s="14"/>
      <c r="AV21" s="14"/>
      <c r="AW21" s="14"/>
      <c r="AX21" s="14"/>
      <c r="AY21" s="14"/>
      <c r="AZ21" s="14"/>
      <c r="BA21" s="14"/>
      <c r="BB21" s="14"/>
      <c r="BC21" s="14"/>
      <c r="BD21" s="14"/>
      <c r="BE21" s="14"/>
      <c r="BF21" s="14"/>
      <c r="BG21" s="14"/>
      <c r="BH21" s="14"/>
      <c r="BI21" s="14"/>
      <c r="BJ21" s="14"/>
    </row>
    <row r="22" spans="1:62" s="15" customFormat="1" ht="150" hidden="1" customHeight="1" x14ac:dyDescent="0.25">
      <c r="A22" s="144"/>
      <c r="B22" s="173"/>
      <c r="C22" s="147"/>
      <c r="D22" s="138"/>
      <c r="E22" s="138"/>
      <c r="F22" s="138"/>
      <c r="G22" s="150"/>
      <c r="H22" s="138"/>
      <c r="I22" s="114"/>
      <c r="J22" s="123"/>
      <c r="K22" s="126"/>
      <c r="L22" s="141"/>
      <c r="M22" s="141"/>
      <c r="N22" s="123"/>
      <c r="O22" s="126"/>
      <c r="P22" s="129"/>
      <c r="Q22" s="48"/>
      <c r="R22" s="48"/>
      <c r="S22" s="48"/>
      <c r="T22" s="48"/>
      <c r="U22" s="52" t="str">
        <f t="shared" si="8"/>
        <v xml:space="preserve">  </v>
      </c>
      <c r="V22" s="16" t="str">
        <f t="shared" si="1"/>
        <v/>
      </c>
      <c r="W22" s="46"/>
      <c r="X22" s="46"/>
      <c r="Y22" s="17" t="str">
        <f>IF(AND(W22="Preventivo",X22="Automático"),"50%",IF(AND(W22="Preventivo",X22="Manual"),"40%",IF(AND(W22="Detectivo",X22="Automático"),"40%",IF(AND(W22="Detectivo",X22="Manual"),"30%",IF(AND(W22="Correctivo",X22="Automático"),"35%",IF(AND(W22="Correctivo",X22="Manual"),"25%",""))))))</f>
        <v/>
      </c>
      <c r="Z22" s="46"/>
      <c r="AA22" s="46"/>
      <c r="AB22" s="46"/>
      <c r="AC22" s="18" t="str">
        <f t="shared" si="9"/>
        <v/>
      </c>
      <c r="AD22" s="132"/>
      <c r="AE22" s="17" t="str">
        <f>+AC22</f>
        <v/>
      </c>
      <c r="AF22" s="132"/>
      <c r="AG22" s="19" t="str">
        <f>IFERROR(IF(AND(V16="Impacto",V17="Impacto",V18="Impacto",V19="Impacto",V22="Impacto"),(AG19-(+AG19*Y22)),IF(V22="Impacto",(O16-(+O16*Y22)),IF(V22="Probabilidad",AG19,""))),"")</f>
        <v/>
      </c>
      <c r="AH22" s="135"/>
      <c r="AI22" s="111"/>
      <c r="AJ22" s="52"/>
      <c r="AK22" s="48"/>
      <c r="AL22" s="50"/>
      <c r="AM22" s="48"/>
      <c r="AN22" s="52"/>
      <c r="AO22" s="114"/>
      <c r="AP22" s="117"/>
      <c r="AQ22" s="117"/>
      <c r="AR22" s="118"/>
      <c r="AS22" s="14"/>
      <c r="AT22" s="14"/>
      <c r="AU22" s="14"/>
      <c r="AV22" s="14"/>
      <c r="AW22" s="14"/>
      <c r="AX22" s="14"/>
      <c r="AY22" s="14"/>
      <c r="AZ22" s="14"/>
      <c r="BA22" s="14"/>
      <c r="BB22" s="14"/>
      <c r="BC22" s="14"/>
      <c r="BD22" s="14"/>
      <c r="BE22" s="14"/>
      <c r="BF22" s="14"/>
      <c r="BG22" s="14"/>
      <c r="BH22" s="14"/>
      <c r="BI22" s="14"/>
      <c r="BJ22" s="14"/>
    </row>
    <row r="23" spans="1:62" s="15" customFormat="1" ht="150" hidden="1" customHeight="1" x14ac:dyDescent="0.25">
      <c r="A23" s="144"/>
      <c r="B23" s="173"/>
      <c r="C23" s="147"/>
      <c r="D23" s="138"/>
      <c r="E23" s="138"/>
      <c r="F23" s="138"/>
      <c r="G23" s="150"/>
      <c r="H23" s="138"/>
      <c r="I23" s="114"/>
      <c r="J23" s="123"/>
      <c r="K23" s="126"/>
      <c r="L23" s="141"/>
      <c r="M23" s="141"/>
      <c r="N23" s="123"/>
      <c r="O23" s="126"/>
      <c r="P23" s="129"/>
      <c r="Q23" s="48"/>
      <c r="R23" s="48"/>
      <c r="S23" s="48"/>
      <c r="T23" s="48"/>
      <c r="U23" s="52" t="str">
        <f t="shared" si="8"/>
        <v xml:space="preserve">  </v>
      </c>
      <c r="V23" s="16" t="str">
        <f t="shared" si="1"/>
        <v/>
      </c>
      <c r="W23" s="46"/>
      <c r="X23" s="46"/>
      <c r="Y23" s="17" t="str">
        <f>IF(AND(W23="Preventivo",X23="Automático"),"50%",IF(AND(W23="Preventivo",X23="Manual"),"40%",IF(AND(W23="Detectivo",X23="Automático"),"40%",IF(AND(W23="Detectivo",X23="Manual"),"30%",IF(AND(W23="Correctivo",X23="Automático"),"35%",IF(AND(W23="Correctivo",X23="Manual"),"25%",""))))))</f>
        <v/>
      </c>
      <c r="Z23" s="46"/>
      <c r="AA23" s="46"/>
      <c r="AB23" s="46"/>
      <c r="AC23" s="18" t="str">
        <f t="shared" si="9"/>
        <v/>
      </c>
      <c r="AD23" s="132"/>
      <c r="AE23" s="17" t="str">
        <f>+AC23</f>
        <v/>
      </c>
      <c r="AF23" s="132"/>
      <c r="AG23" s="19" t="str">
        <f>IFERROR(IF(AND(V17="Impacto",V18="Impacto",V19="Impacto",V20="Impacto",V23="Impacto"),(AG20-(+AG20*Y23)),IF(V23="Impacto",(O17-(+O17*Y23)),IF(V23="Probabilidad",AG20,""))),"")</f>
        <v/>
      </c>
      <c r="AH23" s="135"/>
      <c r="AI23" s="111"/>
      <c r="AJ23" s="52"/>
      <c r="AK23" s="48"/>
      <c r="AL23" s="50"/>
      <c r="AM23" s="48"/>
      <c r="AN23" s="52"/>
      <c r="AO23" s="114"/>
      <c r="AP23" s="117"/>
      <c r="AQ23" s="117"/>
      <c r="AR23" s="118"/>
      <c r="AS23" s="14"/>
      <c r="AT23" s="14"/>
      <c r="AU23" s="14"/>
      <c r="AV23" s="14"/>
      <c r="AW23" s="14"/>
      <c r="AX23" s="14"/>
      <c r="AY23" s="14"/>
      <c r="AZ23" s="14"/>
      <c r="BA23" s="14"/>
      <c r="BB23" s="14"/>
      <c r="BC23" s="14"/>
      <c r="BD23" s="14"/>
      <c r="BE23" s="14"/>
      <c r="BF23" s="14"/>
      <c r="BG23" s="14"/>
      <c r="BH23" s="14"/>
      <c r="BI23" s="14"/>
      <c r="BJ23" s="14"/>
    </row>
    <row r="24" spans="1:62" s="15" customFormat="1" ht="150" hidden="1" customHeight="1" x14ac:dyDescent="0.25">
      <c r="A24" s="144"/>
      <c r="B24" s="173"/>
      <c r="C24" s="147"/>
      <c r="D24" s="138"/>
      <c r="E24" s="138"/>
      <c r="F24" s="138"/>
      <c r="G24" s="150"/>
      <c r="H24" s="138"/>
      <c r="I24" s="114"/>
      <c r="J24" s="123"/>
      <c r="K24" s="126"/>
      <c r="L24" s="141"/>
      <c r="M24" s="141"/>
      <c r="N24" s="123"/>
      <c r="O24" s="126"/>
      <c r="P24" s="129"/>
      <c r="Q24" s="48"/>
      <c r="R24" s="48"/>
      <c r="S24" s="48"/>
      <c r="T24" s="48"/>
      <c r="U24" s="52" t="str">
        <f t="shared" si="8"/>
        <v xml:space="preserve">  </v>
      </c>
      <c r="V24" s="16" t="str">
        <f t="shared" si="1"/>
        <v/>
      </c>
      <c r="W24" s="46"/>
      <c r="X24" s="46"/>
      <c r="Y24" s="17" t="str">
        <f>IF(AND(W24="Preventivo",X24="Automático"),"50%",IF(AND(W24="Preventivo",X24="Manual"),"40%",IF(AND(W24="Detectivo",X24="Automático"),"40%",IF(AND(W24="Detectivo",X24="Manual"),"30%",IF(AND(W24="Correctivo",X24="Automático"),"35%",IF(AND(W24="Correctivo",X24="Manual"),"25%",""))))))</f>
        <v/>
      </c>
      <c r="Z24" s="46"/>
      <c r="AA24" s="46"/>
      <c r="AB24" s="46"/>
      <c r="AC24" s="18" t="str">
        <f t="shared" si="9"/>
        <v/>
      </c>
      <c r="AD24" s="132"/>
      <c r="AE24" s="17" t="str">
        <f>+AC24</f>
        <v/>
      </c>
      <c r="AF24" s="132"/>
      <c r="AG24" s="19" t="str">
        <f>IFERROR(IF(AND(V18="Impacto",V19="Impacto",V20="Impacto",V21="Impacto",V24="Impacto"),(AG21-(+AG21*Y24)),IF(V24="Impacto",(O18-(+O18*Y24)),IF(V24="Probabilidad",AG21,""))),"")</f>
        <v/>
      </c>
      <c r="AH24" s="135"/>
      <c r="AI24" s="111"/>
      <c r="AJ24" s="52"/>
      <c r="AK24" s="48"/>
      <c r="AL24" s="50"/>
      <c r="AM24" s="48"/>
      <c r="AN24" s="52"/>
      <c r="AO24" s="114"/>
      <c r="AP24" s="117"/>
      <c r="AQ24" s="117"/>
      <c r="AR24" s="118"/>
      <c r="AS24" s="14"/>
      <c r="AT24" s="14"/>
      <c r="AU24" s="14"/>
      <c r="AV24" s="14"/>
      <c r="AW24" s="14"/>
      <c r="AX24" s="14"/>
      <c r="AY24" s="14"/>
      <c r="AZ24" s="14"/>
      <c r="BA24" s="14"/>
      <c r="BB24" s="14"/>
      <c r="BC24" s="14"/>
      <c r="BD24" s="14"/>
      <c r="BE24" s="14"/>
      <c r="BF24" s="14"/>
      <c r="BG24" s="14"/>
      <c r="BH24" s="14"/>
      <c r="BI24" s="14"/>
      <c r="BJ24" s="14"/>
    </row>
    <row r="25" spans="1:62" s="15" customFormat="1" ht="184.5" customHeight="1" x14ac:dyDescent="0.25">
      <c r="A25" s="144" t="s">
        <v>73</v>
      </c>
      <c r="B25" s="173"/>
      <c r="C25" s="147" t="s">
        <v>82</v>
      </c>
      <c r="D25" s="138" t="s">
        <v>62</v>
      </c>
      <c r="E25" s="138" t="s">
        <v>345</v>
      </c>
      <c r="F25" s="138" t="s">
        <v>346</v>
      </c>
      <c r="G25" s="150" t="str">
        <f t="shared" ref="G25" si="11">+CONCATENATE(D25," ",E25," ",F25)</f>
        <v>Posibilidad de efectos dañoso sobre recursos públicos por sanciones de extemporaneidad, de corrección e intereses de mora a causa de omisión en la presentación y pago oportuno de las declaraciones tributarias</v>
      </c>
      <c r="H25" s="138" t="s">
        <v>63</v>
      </c>
      <c r="I25" s="114">
        <v>1017</v>
      </c>
      <c r="J25" s="123" t="str">
        <f>IF(I25&lt;=0,"",IF(I25&lt;=3,"Muy Baja",IF(I25&lt;=34,"Baja",IF(I25&lt;=600,"Media",IF(I25&lt;=6000,"Alta","Muy Alta")))))</f>
        <v>Alta</v>
      </c>
      <c r="K25" s="126">
        <f>IF(J25="","",IF(J25="Muy Baja",0.2,IF(J25="Baja",0.4,IF(J25="Media",0.6,IF(J25="Alta",0.8,IF(J25="Muy Alta",1,))))))</f>
        <v>0.8</v>
      </c>
      <c r="L25" s="141" t="s">
        <v>223</v>
      </c>
      <c r="M25" s="141" t="str">
        <f>IF(NOT(ISERROR(MATCH(L25,'[13]Tabla Impacto'!$B$221:$B$223,0))),'[13]Tabla Impacto'!$F$223,L25)</f>
        <v xml:space="preserve">     Entre 10 y 50 SMLMV </v>
      </c>
      <c r="N25" s="123" t="str">
        <f>IF(OR(M25='[13]Tabla Impacto'!$C$11,M25='[13]Tabla Impacto'!$D$11),"Leve",IF(OR(M25='[13]Tabla Impacto'!$C$12,M25='[13]Tabla Impacto'!$D$12),"Menor",IF(OR(M25='[13]Tabla Impacto'!$C$13,M25='[13]Tabla Impacto'!$D$13),"Moderado",IF(OR(M25='[13]Tabla Impacto'!$C$14,M25='[13]Tabla Impacto'!$D$14),"Mayor",IF(OR(M25='[13]Tabla Impacto'!$C$15,M25='[13]Tabla Impacto'!$D$15),"Catastrófico","")))))</f>
        <v>Menor</v>
      </c>
      <c r="O25" s="126">
        <f>IF(N25="","",IF(N25="Leve",0.2,IF(N25="Menor",0.4,IF(N25="Moderado",0.6,IF(N25="Mayor",0.8,IF(N25="Catastrófico",1,))))))</f>
        <v>0.4</v>
      </c>
      <c r="P25" s="129" t="str">
        <f>IF(OR(AND(J25="Muy Baja",N25="Leve"),AND(J25="Muy Baja",N25="Menor"),AND(J25="Baja",N25="Leve")),"Bajo",IF(OR(AND(J25="Muy baja",N25="Moderado"),AND(J25="Baja",N25="Menor"),AND(J25="Baja",N25="Moderado"),AND(J25="Media",N25="Leve"),AND(J25="Media",N25="Menor"),AND(J25="Media",N25="Moderado"),AND(J25="Alta",N25="Leve"),AND(J25="Alta",N25="Menor")),"Moderado",IF(OR(AND(J25="Muy Baja",N25="Mayor"),AND(J25="Baja",N25="Mayor"),AND(J25="Media",N25="Mayor"),AND(J25="Alta",N25="Moderado"),AND(J25="Alta",N25="Mayor"),AND(J25="Muy Alta",N25="Leve"),AND(J25="Muy Alta",N25="Menor"),AND(J25="Muy Alta",N25="Moderado"),AND(J25="Muy Alta",N25="Mayor")),"Alto",IF(OR(AND(J25="Muy Baja",N25="Catastrófico"),AND(J25="Baja",N25="Catastrófico"),AND(J25="Media",N25="Catastrófico"),AND(J25="Alta",N25="Catastrófico"),AND(J25="Muy Alta",N25="Catastrófico")),"Extremo",""))))</f>
        <v>Moderado</v>
      </c>
      <c r="Q25" s="48" t="s">
        <v>191</v>
      </c>
      <c r="R25" s="25" t="s">
        <v>347</v>
      </c>
      <c r="S25" s="25" t="s">
        <v>348</v>
      </c>
      <c r="T25" s="25" t="s">
        <v>349</v>
      </c>
      <c r="U25" s="52" t="str">
        <f>+CONCATENATE(R25," ",S25," ",T25)</f>
        <v>El Director Financiero,  verifica trimestralmente el cumplimiento al cronograma de capacitaciones frente al acta de asistencia del personal integrante del tren administrativo de las Unidades Militares y  Subunidades Ejecutoras de Presupuesto (JEM, Ejecutivos y segundos comandantes, facturador, contadores, auxiliares contables , tesoreros), conforme a lo establecido en la circular de actualizaciones de la vigencia,  con el fin de garantizar la correcta aplicación de las normas tributarias, financieras y presupuestales. En caso de no llevarse a cabo una capacitación se debe realizar la reprogramación e informar por oficio al comandante del COFIP y a las Subunidades Ejecutoras de Presupuesto. Dejando como evidencia de la verificación, el acta de capacitación.</v>
      </c>
      <c r="V25" s="16" t="str">
        <f t="shared" si="1"/>
        <v>Probabilidad</v>
      </c>
      <c r="W25" s="46" t="s">
        <v>64</v>
      </c>
      <c r="X25" s="46" t="s">
        <v>65</v>
      </c>
      <c r="Y25" s="17" t="str">
        <f>IF(AND(W25="Preventivo",X25="Automático"),"50%",IF(AND(W25="Preventivo",X25="Manual"),"40%",IF(AND(W25="Detectivo",X25="Automático"),"40%",IF(AND(W25="Detectivo",X25="Manual"),"30%",IF(AND(W25="Correctivo",X25="Automático"),"35%",IF(AND(W25="Correctivo",X25="Manual"),"25%",""))))))</f>
        <v>40%</v>
      </c>
      <c r="Z25" s="46" t="s">
        <v>320</v>
      </c>
      <c r="AA25" s="46" t="s">
        <v>67</v>
      </c>
      <c r="AB25" s="46" t="s">
        <v>68</v>
      </c>
      <c r="AC25" s="18">
        <f>IFERROR(IF(V25="Probabilidad",(K25-(+K25*Y25)),IF(V25="Impacto",K25,"")),"")</f>
        <v>0.48</v>
      </c>
      <c r="AD25" s="132" t="str">
        <f>IFERROR(LOOKUP(LOOKUP(2,1/(AC25:AC31&lt;&gt;""),AC25:AC31),'[13]Opciones Tratamiento'!$I$2:$I$6,'[13]Opciones Tratamiento'!$J$2:$J$6),"")</f>
        <v>Muy Baja</v>
      </c>
      <c r="AE25" s="17">
        <f>+AC25</f>
        <v>0.48</v>
      </c>
      <c r="AF25" s="132" t="str">
        <f>IFERROR(LOOKUP(LOOKUP(2,1/(AG25:AG31&lt;&gt;""),AG25:AG31),'[13]Opciones Tratamiento'!L2:M6),"")</f>
        <v>Menor</v>
      </c>
      <c r="AG25" s="19">
        <f>IFERROR(IF(V25="Impacto",(O25-(+O25*Y25)),IF(V25="Probabilidad",O25,"")),"")</f>
        <v>0.4</v>
      </c>
      <c r="AH25" s="135" t="str">
        <f>IFERROR(IF(OR(AND(AD25="Muy Baja",AF25="Leve"),AND(AD25="Muy Baja",AF25="Menor"),AND(AD25="Baja",AF25="Leve")),"Bajo",IF(OR(AND(AD25="Muy baja",AF25="Moderado"),AND(AD25="Baja",AF25="Menor"),AND(AD25="Baja",AF25="Moderado"),AND(AD25="Media",AF25="Leve"),AND(AD25="Media",AF25="Menor"),AND(AD25="Media",AF25="Moderado"),AND(AD25="Alta",AF25="Leve"),AND(AD25="Alta",AF25="Menor")),"Moderado",IF(OR(AND(AD25="Muy Baja",AF25="Mayor"),AND(AD25="Baja",AF25="Mayor"),AND(AD25="Media",AF25="Mayor"),AND(AD25="Alta",AF25="Moderado"),AND(AD25="Alta",AF25="Mayor"),AND(AD25="Muy Alta",AF25="Leve"),AND(AD25="Muy Alta",AF25="Menor"),AND(AD25="Muy Alta",AF25="Moderado"),AND(AD25="Muy Alta",AF25="Mayor")),"Alto",IF(OR(AND(AD25="Muy Baja",AF25="Catastrófico"),AND(AD25="Baja",AF25="Catastrófico"),AND(AD25="Media",AF25="Catastrófico"),AND(AD25="Alta",AF25="Catastrófico"),AND(AD25="Muy Alta",AF25="Catastrófico")),"Extremo","")))),"")</f>
        <v>Bajo</v>
      </c>
      <c r="AI25" s="111" t="s">
        <v>69</v>
      </c>
      <c r="AJ25" s="52"/>
      <c r="AK25" s="48" t="s">
        <v>193</v>
      </c>
      <c r="AL25" s="28" t="s">
        <v>350</v>
      </c>
      <c r="AM25" s="27" t="s">
        <v>351</v>
      </c>
      <c r="AN25" s="52"/>
      <c r="AO25" s="114" t="s">
        <v>81</v>
      </c>
      <c r="AP25" s="158" t="s">
        <v>533</v>
      </c>
      <c r="AQ25" s="158"/>
      <c r="AR25" s="159"/>
      <c r="AS25" s="14"/>
      <c r="AT25" s="14"/>
      <c r="AU25" s="14"/>
      <c r="AV25" s="14"/>
      <c r="AW25" s="14"/>
      <c r="AX25" s="14"/>
      <c r="AY25" s="14"/>
      <c r="AZ25" s="14"/>
      <c r="BA25" s="14"/>
      <c r="BB25" s="14"/>
      <c r="BC25" s="14"/>
      <c r="BD25" s="14"/>
      <c r="BE25" s="14"/>
      <c r="BF25" s="14"/>
      <c r="BG25" s="14"/>
      <c r="BH25" s="14"/>
      <c r="BI25" s="14"/>
      <c r="BJ25" s="14"/>
    </row>
    <row r="26" spans="1:62" s="15" customFormat="1" ht="189" customHeight="1" x14ac:dyDescent="0.25">
      <c r="A26" s="144"/>
      <c r="B26" s="173"/>
      <c r="C26" s="147"/>
      <c r="D26" s="138"/>
      <c r="E26" s="138"/>
      <c r="F26" s="138"/>
      <c r="G26" s="150"/>
      <c r="H26" s="138"/>
      <c r="I26" s="114"/>
      <c r="J26" s="123"/>
      <c r="K26" s="126"/>
      <c r="L26" s="141"/>
      <c r="M26" s="141"/>
      <c r="N26" s="123"/>
      <c r="O26" s="126"/>
      <c r="P26" s="129"/>
      <c r="Q26" s="48" t="s">
        <v>196</v>
      </c>
      <c r="R26" s="25" t="s">
        <v>352</v>
      </c>
      <c r="S26" s="25" t="s">
        <v>353</v>
      </c>
      <c r="T26" s="25" t="s">
        <v>558</v>
      </c>
      <c r="U26" s="52" t="str">
        <f>+CONCATENATE(R26," ",S26," ",T26)</f>
        <v>Las Subunidades Ejecutoras de Presupuesto a través del Ordenador del Gasto, Contador y Tesorero,  verifican anualmente que el proceso de la presentación de la información exógena (nacional y municipal) se efectúe correcta y oportunamente, conforme lo establece la Guía Financiera vigente "Generación de Información Exógena" emitida por el Ministerio de Defensa Nacional,  con el fin de garantizar que no se presenten multas y sanciones por parte de las entidades de control fiscal. En caso de que la información exógena sea presentada de forma extemporánea se debe elaborar un documento donde se justifique el porqué. Dejando como evidencia de la verificación, los formularios de información exógena que le apliquen a la Subunidad Ejecutora de Presupuesto.</v>
      </c>
      <c r="V26" s="16" t="str">
        <f t="shared" si="1"/>
        <v>Probabilidad</v>
      </c>
      <c r="W26" s="46" t="s">
        <v>64</v>
      </c>
      <c r="X26" s="46" t="s">
        <v>65</v>
      </c>
      <c r="Y26" s="17" t="str">
        <f t="shared" ref="Y26" si="12">IF(AND(W26="Preventivo",X26="Automático"),"50%",IF(AND(W26="Preventivo",X26="Manual"),"40%",IF(AND(W26="Detectivo",X26="Automático"),"40%",IF(AND(W26="Detectivo",X26="Manual"),"30%",IF(AND(W26="Correctivo",X26="Automático"),"35%",IF(AND(W26="Correctivo",X26="Manual"),"25%",""))))))</f>
        <v>40%</v>
      </c>
      <c r="Z26" s="46" t="s">
        <v>66</v>
      </c>
      <c r="AA26" s="46" t="s">
        <v>67</v>
      </c>
      <c r="AB26" s="46" t="s">
        <v>68</v>
      </c>
      <c r="AC26" s="18">
        <f>IFERROR(IF(AND(V25="Probabilidad",V26="Probabilidad"),(AE25-(+AE25*Y26)),IF(V26="Probabilidad",(K25-(+K25*Y26)),IF(V26="Impacto",AE25,""))),"")</f>
        <v>0.28799999999999998</v>
      </c>
      <c r="AD26" s="132"/>
      <c r="AE26" s="17">
        <f t="shared" ref="AE26" si="13">+AC26</f>
        <v>0.28799999999999998</v>
      </c>
      <c r="AF26" s="132"/>
      <c r="AG26" s="19">
        <f>IFERROR(IF(AND(V25="Impacto",V26="Impacto"),(AG25-(+AG25*Y26)),IF(V26="Impacto",(O25-(+O25*Y26)),IF(V26="Probabilidad",AG25,""))),"")</f>
        <v>0.4</v>
      </c>
      <c r="AH26" s="135"/>
      <c r="AI26" s="111"/>
      <c r="AJ26" s="52"/>
      <c r="AK26" s="48" t="s">
        <v>242</v>
      </c>
      <c r="AL26" s="28" t="s">
        <v>354</v>
      </c>
      <c r="AM26" s="27" t="s">
        <v>355</v>
      </c>
      <c r="AN26" s="52"/>
      <c r="AO26" s="114"/>
      <c r="AP26" s="158"/>
      <c r="AQ26" s="158"/>
      <c r="AR26" s="159"/>
      <c r="AS26" s="14"/>
      <c r="AT26" s="14"/>
      <c r="AU26" s="14"/>
      <c r="AV26" s="14"/>
      <c r="AW26" s="14"/>
      <c r="AX26" s="14"/>
      <c r="AY26" s="14"/>
      <c r="AZ26" s="14"/>
      <c r="BA26" s="14"/>
      <c r="BB26" s="14"/>
      <c r="BC26" s="14"/>
      <c r="BD26" s="14"/>
      <c r="BE26" s="14"/>
      <c r="BF26" s="14"/>
      <c r="BG26" s="14"/>
      <c r="BH26" s="14"/>
      <c r="BI26" s="14"/>
      <c r="BJ26" s="14"/>
    </row>
    <row r="27" spans="1:62" s="15" customFormat="1" ht="195" customHeight="1" x14ac:dyDescent="0.25">
      <c r="A27" s="144"/>
      <c r="B27" s="173"/>
      <c r="C27" s="147"/>
      <c r="D27" s="138"/>
      <c r="E27" s="138"/>
      <c r="F27" s="138"/>
      <c r="G27" s="150"/>
      <c r="H27" s="138"/>
      <c r="I27" s="114"/>
      <c r="J27" s="123"/>
      <c r="K27" s="126"/>
      <c r="L27" s="141"/>
      <c r="M27" s="141"/>
      <c r="N27" s="123"/>
      <c r="O27" s="126"/>
      <c r="P27" s="129"/>
      <c r="Q27" s="48" t="s">
        <v>199</v>
      </c>
      <c r="R27" s="25" t="s">
        <v>356</v>
      </c>
      <c r="S27" s="25" t="s">
        <v>357</v>
      </c>
      <c r="T27" s="25" t="s">
        <v>358</v>
      </c>
      <c r="U27" s="52" t="str">
        <f t="shared" ref="U27:U31" si="14">+CONCATENATE(R27," ",S27," ",T27)</f>
        <v>Las Subunidades Ejecutoras de Presupuesto a través del Ordenador del Gasto,  validan mensualmente que las declaraciones tributarias se hayan presentado correcta y oportunamente, frente a las deducciones realizadas en el SIIF NACIÓN (Obligaciones), en concordancia con la circular vigente de roles y funciones de las tesorerías emitida por el Comando Financiero y Presupuestal,  con el fin de garantizar que no existan declaraciones tributarias ineficaces o con inconsistencias. En caso de presentar inconsistencias en las declaraciones se debe elaborar un informe justificando las causas que conllevaron al incumplimiento, dando a conocer las sanciones establecidas. Dejando como soporte de la validación, la certificación suscrita por los funcionarios competentes (ordenador del gasto - contador y tesorero).</v>
      </c>
      <c r="V27" s="16" t="str">
        <f t="shared" si="1"/>
        <v>Probabilidad</v>
      </c>
      <c r="W27" s="46" t="s">
        <v>64</v>
      </c>
      <c r="X27" s="46" t="s">
        <v>65</v>
      </c>
      <c r="Y27" s="17" t="str">
        <f>IF(AND(W27="Preventivo",X27="Automático"),"50%",IF(AND(W27="Preventivo",X27="Manual"),"40%",IF(AND(W27="Detectivo",X27="Automático"),"40%",IF(AND(W27="Detectivo",X27="Manual"),"30%",IF(AND(W27="Correctivo",X27="Automático"),"35%",IF(AND(W27="Correctivo",X27="Manual"),"25%",""))))))</f>
        <v>40%</v>
      </c>
      <c r="Z27" s="46" t="s">
        <v>66</v>
      </c>
      <c r="AA27" s="46" t="s">
        <v>67</v>
      </c>
      <c r="AB27" s="46" t="s">
        <v>68</v>
      </c>
      <c r="AC27" s="18">
        <f t="shared" ref="AC27:AC31" si="15">IFERROR(IF(AND(V26="Probabilidad",V27="Probabilidad"),(AE26-(+AE26*Y27)),IF(V27="Probabilidad",(K26-(+K26*Y27)),IF(V27="Impacto",AE26,""))),"")</f>
        <v>0.17279999999999998</v>
      </c>
      <c r="AD27" s="132"/>
      <c r="AE27" s="17">
        <f>+AC27</f>
        <v>0.17279999999999998</v>
      </c>
      <c r="AF27" s="132"/>
      <c r="AG27" s="19">
        <f>IFERROR(IF(AND(V25="Impacto",V26="Impacto",V27="Impacto"),(AG26-(+AG26*Y27)),IF(V27="Impacto",(O25-(+O25*Y27)),IF(V27="Probabilidad",AG26,""))),"")</f>
        <v>0.4</v>
      </c>
      <c r="AH27" s="135"/>
      <c r="AI27" s="111"/>
      <c r="AJ27" s="52"/>
      <c r="AK27" s="48"/>
      <c r="AL27" s="50"/>
      <c r="AM27" s="48"/>
      <c r="AN27" s="52"/>
      <c r="AO27" s="114"/>
      <c r="AP27" s="158"/>
      <c r="AQ27" s="158"/>
      <c r="AR27" s="159"/>
      <c r="AS27" s="14"/>
      <c r="AT27" s="14"/>
      <c r="AU27" s="14"/>
      <c r="AV27" s="14"/>
      <c r="AW27" s="14"/>
      <c r="AX27" s="14"/>
      <c r="AY27" s="14"/>
      <c r="AZ27" s="14"/>
      <c r="BA27" s="14"/>
      <c r="BB27" s="14"/>
      <c r="BC27" s="14"/>
      <c r="BD27" s="14"/>
      <c r="BE27" s="14"/>
      <c r="BF27" s="14"/>
      <c r="BG27" s="14"/>
      <c r="BH27" s="14"/>
      <c r="BI27" s="14"/>
      <c r="BJ27" s="14"/>
    </row>
    <row r="28" spans="1:62" s="15" customFormat="1" ht="179.25" customHeight="1" x14ac:dyDescent="0.25">
      <c r="A28" s="144"/>
      <c r="B28" s="173"/>
      <c r="C28" s="147"/>
      <c r="D28" s="138"/>
      <c r="E28" s="138"/>
      <c r="F28" s="138"/>
      <c r="G28" s="150"/>
      <c r="H28" s="138"/>
      <c r="I28" s="114"/>
      <c r="J28" s="123"/>
      <c r="K28" s="126"/>
      <c r="L28" s="141"/>
      <c r="M28" s="141"/>
      <c r="N28" s="123"/>
      <c r="O28" s="126"/>
      <c r="P28" s="129"/>
      <c r="Q28" s="48" t="s">
        <v>201</v>
      </c>
      <c r="R28" s="25" t="s">
        <v>356</v>
      </c>
      <c r="S28" s="25" t="s">
        <v>359</v>
      </c>
      <c r="T28" s="25" t="s">
        <v>360</v>
      </c>
      <c r="U28" s="52" t="str">
        <f t="shared" si="14"/>
        <v>Las Subunidades Ejecutoras de Presupuesto a través del Ordenador del Gasto,  verifican trimestralmente la presentación y pago de las declaraciones tributarias (nacionales- municipales), frente al estado de las mismas en los sistemas de información fiscal (DIAN- secretarías de Hacienda), conforme a lo dispuesto en la Directiva de Rendición de informes financieros vigente,  con el fin de garantizar que no se presenten inconsistencias en las declaraciones tributarias. En caso de presentarse novedades en la plataforma de la DIAN, se debe elaborar un documento donde se evidencien las inconsistencias en la declaración (pantallazo). Dejando como evidencia de la verificación, el acta de conciliación de impuestos trimestral.</v>
      </c>
      <c r="V28" s="16" t="str">
        <f t="shared" si="1"/>
        <v>Probabilidad</v>
      </c>
      <c r="W28" s="46" t="s">
        <v>64</v>
      </c>
      <c r="X28" s="46" t="s">
        <v>65</v>
      </c>
      <c r="Y28" s="17" t="str">
        <f t="shared" ref="Y28" si="16">IF(AND(W28="Preventivo",X28="Automático"),"50%",IF(AND(W28="Preventivo",X28="Manual"),"40%",IF(AND(W28="Detectivo",X28="Automático"),"40%",IF(AND(W28="Detectivo",X28="Manual"),"30%",IF(AND(W28="Correctivo",X28="Automático"),"35%",IF(AND(W28="Correctivo",X28="Manual"),"25%",""))))))</f>
        <v>40%</v>
      </c>
      <c r="Z28" s="46" t="s">
        <v>66</v>
      </c>
      <c r="AA28" s="46" t="s">
        <v>67</v>
      </c>
      <c r="AB28" s="46" t="s">
        <v>68</v>
      </c>
      <c r="AC28" s="18">
        <f t="shared" si="15"/>
        <v>0.10367999999999998</v>
      </c>
      <c r="AD28" s="132"/>
      <c r="AE28" s="17">
        <f t="shared" ref="AE28" si="17">+AC28</f>
        <v>0.10367999999999998</v>
      </c>
      <c r="AF28" s="132"/>
      <c r="AG28" s="19">
        <f>IFERROR(IF(AND(V25="Impacto",V26="Impacto",V27="Impacto",V28="Impacto"),(AG27-(+AG27*Y28)),IF(V28="Impacto",(O25-(+O25*Y28)),IF(V28="Probabilidad",AG27,""))),"")</f>
        <v>0.4</v>
      </c>
      <c r="AH28" s="135"/>
      <c r="AI28" s="111"/>
      <c r="AJ28" s="52"/>
      <c r="AK28" s="48"/>
      <c r="AL28" s="50"/>
      <c r="AM28" s="48"/>
      <c r="AN28" s="52"/>
      <c r="AO28" s="114"/>
      <c r="AP28" s="158"/>
      <c r="AQ28" s="158"/>
      <c r="AR28" s="159"/>
      <c r="AS28" s="14"/>
      <c r="AT28" s="14"/>
      <c r="AU28" s="14"/>
      <c r="AV28" s="14"/>
      <c r="AW28" s="14"/>
      <c r="AX28" s="14"/>
      <c r="AY28" s="14"/>
      <c r="AZ28" s="14"/>
      <c r="BA28" s="14"/>
      <c r="BB28" s="14"/>
      <c r="BC28" s="14"/>
      <c r="BD28" s="14"/>
      <c r="BE28" s="14"/>
      <c r="BF28" s="14"/>
      <c r="BG28" s="14"/>
      <c r="BH28" s="14"/>
      <c r="BI28" s="14"/>
      <c r="BJ28" s="14"/>
    </row>
    <row r="29" spans="1:62" s="15" customFormat="1" ht="150" customHeight="1" x14ac:dyDescent="0.25">
      <c r="A29" s="144"/>
      <c r="B29" s="173"/>
      <c r="C29" s="147"/>
      <c r="D29" s="138"/>
      <c r="E29" s="138"/>
      <c r="F29" s="138"/>
      <c r="G29" s="150"/>
      <c r="H29" s="138"/>
      <c r="I29" s="114"/>
      <c r="J29" s="123"/>
      <c r="K29" s="126"/>
      <c r="L29" s="141"/>
      <c r="M29" s="141"/>
      <c r="N29" s="123"/>
      <c r="O29" s="126"/>
      <c r="P29" s="129"/>
      <c r="Q29" s="48" t="s">
        <v>268</v>
      </c>
      <c r="R29" s="25"/>
      <c r="S29" s="25"/>
      <c r="T29" s="25"/>
      <c r="U29" s="52" t="str">
        <f t="shared" si="14"/>
        <v xml:space="preserve">  </v>
      </c>
      <c r="V29" s="16" t="str">
        <f t="shared" si="1"/>
        <v/>
      </c>
      <c r="W29" s="46"/>
      <c r="X29" s="46"/>
      <c r="Y29" s="17" t="str">
        <f>IF(AND(W29="Preventivo",X29="Automático"),"50%",IF(AND(W29="Preventivo",X29="Manual"),"40%",IF(AND(W29="Detectivo",X29="Automático"),"40%",IF(AND(W29="Detectivo",X29="Manual"),"30%",IF(AND(W29="Correctivo",X29="Automático"),"35%",IF(AND(W29="Correctivo",X29="Manual"),"25%",""))))))</f>
        <v/>
      </c>
      <c r="Z29" s="46"/>
      <c r="AA29" s="46"/>
      <c r="AB29" s="46"/>
      <c r="AC29" s="18" t="str">
        <f t="shared" si="15"/>
        <v/>
      </c>
      <c r="AD29" s="132"/>
      <c r="AE29" s="17" t="str">
        <f>+AC29</f>
        <v/>
      </c>
      <c r="AF29" s="132"/>
      <c r="AG29" s="19" t="str">
        <f>IFERROR(IF(AND(V23="Impacto",V24="Impacto",V25="Impacto",V26="Impacto",V29="Impacto"),(AG26-(+AG26*Y29)),IF(V29="Impacto",(O23-(+O23*Y29)),IF(V29="Probabilidad",AG26,""))),"")</f>
        <v/>
      </c>
      <c r="AH29" s="135"/>
      <c r="AI29" s="111"/>
      <c r="AJ29" s="52"/>
      <c r="AK29" s="48"/>
      <c r="AL29" s="50"/>
      <c r="AM29" s="48"/>
      <c r="AN29" s="52"/>
      <c r="AO29" s="114"/>
      <c r="AP29" s="158"/>
      <c r="AQ29" s="158"/>
      <c r="AR29" s="159"/>
      <c r="AS29" s="14"/>
      <c r="AT29" s="14"/>
      <c r="AU29" s="14"/>
      <c r="AV29" s="14"/>
      <c r="AW29" s="14"/>
      <c r="AX29" s="14"/>
      <c r="AY29" s="14"/>
      <c r="AZ29" s="14"/>
      <c r="BA29" s="14"/>
      <c r="BB29" s="14"/>
      <c r="BC29" s="14"/>
      <c r="BD29" s="14"/>
      <c r="BE29" s="14"/>
      <c r="BF29" s="14"/>
      <c r="BG29" s="14"/>
      <c r="BH29" s="14"/>
      <c r="BI29" s="14"/>
      <c r="BJ29" s="14"/>
    </row>
    <row r="30" spans="1:62" s="15" customFormat="1" ht="150" hidden="1" customHeight="1" x14ac:dyDescent="0.25">
      <c r="A30" s="144"/>
      <c r="B30" s="173"/>
      <c r="C30" s="147"/>
      <c r="D30" s="138"/>
      <c r="E30" s="138"/>
      <c r="F30" s="138"/>
      <c r="G30" s="150"/>
      <c r="H30" s="138"/>
      <c r="I30" s="114"/>
      <c r="J30" s="123"/>
      <c r="K30" s="126"/>
      <c r="L30" s="141"/>
      <c r="M30" s="141"/>
      <c r="N30" s="123"/>
      <c r="O30" s="126"/>
      <c r="P30" s="129"/>
      <c r="Q30" s="48" t="s">
        <v>327</v>
      </c>
      <c r="R30" s="25"/>
      <c r="S30" s="25"/>
      <c r="T30" s="25"/>
      <c r="U30" s="52" t="str">
        <f t="shared" si="14"/>
        <v xml:space="preserve">  </v>
      </c>
      <c r="V30" s="16" t="str">
        <f t="shared" si="1"/>
        <v/>
      </c>
      <c r="W30" s="46"/>
      <c r="X30" s="46"/>
      <c r="Y30" s="17" t="str">
        <f>IF(AND(W30="Preventivo",X30="Automático"),"50%",IF(AND(W30="Preventivo",X30="Manual"),"40%",IF(AND(W30="Detectivo",X30="Automático"),"40%",IF(AND(W30="Detectivo",X30="Manual"),"30%",IF(AND(W30="Correctivo",X30="Automático"),"35%",IF(AND(W30="Correctivo",X30="Manual"),"25%",""))))))</f>
        <v/>
      </c>
      <c r="Z30" s="46"/>
      <c r="AA30" s="46"/>
      <c r="AB30" s="46"/>
      <c r="AC30" s="18" t="str">
        <f t="shared" si="15"/>
        <v/>
      </c>
      <c r="AD30" s="132"/>
      <c r="AE30" s="17" t="str">
        <f>+AC30</f>
        <v/>
      </c>
      <c r="AF30" s="132"/>
      <c r="AG30" s="19" t="str">
        <f>IFERROR(IF(AND(V24="Impacto",V25="Impacto",V26="Impacto",V27="Impacto",V30="Impacto"),(AG27-(+AG27*Y30)),IF(V30="Impacto",(O24-(+O24*Y30)),IF(V30="Probabilidad",AG27,""))),"")</f>
        <v/>
      </c>
      <c r="AH30" s="135"/>
      <c r="AI30" s="111"/>
      <c r="AJ30" s="52"/>
      <c r="AK30" s="48"/>
      <c r="AL30" s="50"/>
      <c r="AM30" s="48"/>
      <c r="AN30" s="52"/>
      <c r="AO30" s="114"/>
      <c r="AP30" s="158"/>
      <c r="AQ30" s="158"/>
      <c r="AR30" s="159"/>
      <c r="AS30" s="14"/>
      <c r="AT30" s="14"/>
      <c r="AU30" s="14"/>
      <c r="AV30" s="14"/>
      <c r="AW30" s="14"/>
      <c r="AX30" s="14"/>
      <c r="AY30" s="14"/>
      <c r="AZ30" s="14"/>
      <c r="BA30" s="14"/>
      <c r="BB30" s="14"/>
      <c r="BC30" s="14"/>
      <c r="BD30" s="14"/>
      <c r="BE30" s="14"/>
      <c r="BF30" s="14"/>
      <c r="BG30" s="14"/>
      <c r="BH30" s="14"/>
      <c r="BI30" s="14"/>
      <c r="BJ30" s="14"/>
    </row>
    <row r="31" spans="1:62" s="15" customFormat="1" ht="150" hidden="1" customHeight="1" x14ac:dyDescent="0.25">
      <c r="A31" s="144"/>
      <c r="B31" s="173"/>
      <c r="C31" s="147"/>
      <c r="D31" s="138"/>
      <c r="E31" s="138"/>
      <c r="F31" s="138"/>
      <c r="G31" s="150"/>
      <c r="H31" s="138"/>
      <c r="I31" s="114"/>
      <c r="J31" s="123"/>
      <c r="K31" s="126"/>
      <c r="L31" s="141"/>
      <c r="M31" s="141"/>
      <c r="N31" s="123"/>
      <c r="O31" s="126"/>
      <c r="P31" s="129"/>
      <c r="Q31" s="48"/>
      <c r="R31" s="48"/>
      <c r="S31" s="25"/>
      <c r="T31" s="25"/>
      <c r="U31" s="52" t="str">
        <f t="shared" si="14"/>
        <v xml:space="preserve">  </v>
      </c>
      <c r="V31" s="16" t="str">
        <f t="shared" si="1"/>
        <v/>
      </c>
      <c r="W31" s="46"/>
      <c r="X31" s="46"/>
      <c r="Y31" s="17" t="str">
        <f>IF(AND(W31="Preventivo",X31="Automático"),"50%",IF(AND(W31="Preventivo",X31="Manual"),"40%",IF(AND(W31="Detectivo",X31="Automático"),"40%",IF(AND(W31="Detectivo",X31="Manual"),"30%",IF(AND(W31="Correctivo",X31="Automático"),"35%",IF(AND(W31="Correctivo",X31="Manual"),"25%",""))))))</f>
        <v/>
      </c>
      <c r="Z31" s="46"/>
      <c r="AA31" s="46"/>
      <c r="AB31" s="46"/>
      <c r="AC31" s="18" t="str">
        <f t="shared" si="15"/>
        <v/>
      </c>
      <c r="AD31" s="132"/>
      <c r="AE31" s="17" t="str">
        <f>+AC31</f>
        <v/>
      </c>
      <c r="AF31" s="132"/>
      <c r="AG31" s="19" t="str">
        <f>IFERROR(IF(AND(V25="Impacto",V26="Impacto",V27="Impacto",V28="Impacto",V31="Impacto"),(AG28-(+AG28*Y31)),IF(V31="Impacto",(O25-(+O25*Y31)),IF(V31="Probabilidad",AG28,""))),"")</f>
        <v/>
      </c>
      <c r="AH31" s="135"/>
      <c r="AI31" s="111"/>
      <c r="AJ31" s="52"/>
      <c r="AK31" s="48"/>
      <c r="AL31" s="50"/>
      <c r="AM31" s="48"/>
      <c r="AN31" s="52"/>
      <c r="AO31" s="114"/>
      <c r="AP31" s="158"/>
      <c r="AQ31" s="158"/>
      <c r="AR31" s="159"/>
      <c r="AS31" s="14"/>
      <c r="AT31" s="14"/>
      <c r="AU31" s="14"/>
      <c r="AV31" s="14"/>
      <c r="AW31" s="14"/>
      <c r="AX31" s="14"/>
      <c r="AY31" s="14"/>
      <c r="AZ31" s="14"/>
      <c r="BA31" s="14"/>
      <c r="BB31" s="14"/>
      <c r="BC31" s="14"/>
      <c r="BD31" s="14"/>
      <c r="BE31" s="14"/>
      <c r="BF31" s="14"/>
      <c r="BG31" s="14"/>
      <c r="BH31" s="14"/>
      <c r="BI31" s="14"/>
      <c r="BJ31" s="14"/>
    </row>
    <row r="32" spans="1:62" s="15" customFormat="1" ht="150" hidden="1" customHeight="1" x14ac:dyDescent="0.25">
      <c r="A32" s="144" t="s">
        <v>74</v>
      </c>
      <c r="B32" s="173"/>
      <c r="C32" s="147" t="s">
        <v>82</v>
      </c>
      <c r="D32" s="138" t="s">
        <v>79</v>
      </c>
      <c r="E32" s="138" t="s">
        <v>361</v>
      </c>
      <c r="F32" s="138" t="s">
        <v>362</v>
      </c>
      <c r="G32" s="150" t="str">
        <f t="shared" ref="G32" si="18">+CONCATENATE(D32," ",E32," ",F32)</f>
        <v xml:space="preserve">Posibilidad de Afectación Reputacional por inconsistencias en la razonabilidad de los Estados Financieros debido a que no se reconocen oportunamente los hechos económicos </v>
      </c>
      <c r="H32" s="138" t="s">
        <v>87</v>
      </c>
      <c r="I32" s="114">
        <v>514</v>
      </c>
      <c r="J32" s="123" t="str">
        <f>IF(I32&lt;=0,"",IF(I32&lt;=3,"Muy Baja",IF(I32&lt;=34,"Baja",IF(I32&lt;=600,"Media",IF(I32&lt;=6000,"Alta","Muy Alta")))))</f>
        <v>Media</v>
      </c>
      <c r="K32" s="126">
        <f>IF(J32="","",IF(J32="Muy Baja",0.2,IF(J32="Baja",0.4,IF(J32="Media",0.6,IF(J32="Alta",0.8,IF(J32="Muy Alta",1,))))))</f>
        <v>0.6</v>
      </c>
      <c r="L32" s="141" t="s">
        <v>111</v>
      </c>
      <c r="M32" s="141" t="str">
        <f>IF(NOT(ISERROR(MATCH(L32,'[13]Tabla Impacto'!$B$221:$B$223,0))),'[13]Tabla Impacto'!$F$223,L32)</f>
        <v xml:space="preserve">     El riesgo afecta la imagen de  la entidad con efecto publicitario sostenido a nivel de sector administrativo, nivel departamental o municipal</v>
      </c>
      <c r="N32" s="123" t="str">
        <f>IF(OR(M32='[13]Tabla Impacto'!$C$11,M32='[13]Tabla Impacto'!$D$11),"Leve",IF(OR(M32='[13]Tabla Impacto'!$C$12,M32='[13]Tabla Impacto'!$D$12),"Menor",IF(OR(M32='[13]Tabla Impacto'!$C$13,M32='[13]Tabla Impacto'!$D$13),"Moderado",IF(OR(M32='[13]Tabla Impacto'!$C$14,M32='[13]Tabla Impacto'!$D$14),"Mayor",IF(OR(M32='[13]Tabla Impacto'!$C$15,M32='[13]Tabla Impacto'!$D$15),"Catastrófico","")))))</f>
        <v>Mayor</v>
      </c>
      <c r="O32" s="126">
        <f>IF(N32="","",IF(N32="Leve",0.2,IF(N32="Menor",0.4,IF(N32="Moderado",0.6,IF(N32="Mayor",0.8,IF(N32="Catastrófico",1,))))))</f>
        <v>0.8</v>
      </c>
      <c r="P32" s="129" t="str">
        <f>IF(OR(AND(J32="Muy Baja",N32="Leve"),AND(J32="Muy Baja",N32="Menor"),AND(J32="Baja",N32="Leve")),"Bajo",IF(OR(AND(J32="Muy baja",N32="Moderado"),AND(J32="Baja",N32="Menor"),AND(J32="Baja",N32="Moderado"),AND(J32="Media",N32="Leve"),AND(J32="Media",N32="Menor"),AND(J32="Media",N32="Moderado"),AND(J32="Alta",N32="Leve"),AND(J32="Alta",N32="Menor")),"Moderado",IF(OR(AND(J32="Muy Baja",N32="Mayor"),AND(J32="Baja",N32="Mayor"),AND(J32="Media",N32="Mayor"),AND(J32="Alta",N32="Moderado"),AND(J32="Alta",N32="Mayor"),AND(J32="Muy Alta",N32="Leve"),AND(J32="Muy Alta",N32="Menor"),AND(J32="Muy Alta",N32="Moderado"),AND(J32="Muy Alta",N32="Mayor")),"Alto",IF(OR(AND(J32="Muy Baja",N32="Catastrófico"),AND(J32="Baja",N32="Catastrófico"),AND(J32="Media",N32="Catastrófico"),AND(J32="Alta",N32="Catastrófico"),AND(J32="Muy Alta",N32="Catastrófico")),"Extremo",""))))</f>
        <v>Alto</v>
      </c>
      <c r="Q32" s="48" t="s">
        <v>191</v>
      </c>
      <c r="R32" s="25" t="s">
        <v>363</v>
      </c>
      <c r="S32" s="25" t="s">
        <v>364</v>
      </c>
      <c r="T32" s="25" t="s">
        <v>365</v>
      </c>
      <c r="U32" s="52" t="str">
        <f>+CONCATENATE(R32," ",S32," ",T32)</f>
        <v>El Director Financiero del Ejército,  verifica trimestralmente la correcta aplicación de los procedimientos  presupuestales, financieros, contables y tributarios, de las Subunidades Ejecutoras de Presupuesto de acuerdo a la circular de visitas administrativas emitida para la vigencia y lo establecido en el procedimiento de "verificación razonabilidad de los estados financieros consolidados del Ejército Nacional P-COFIP DIFIN-024",  con el fin de mitigar posibles inconsistencias en la información financiera consolidada de la Fuerza. En caso de no realizarse la visita administrativa a la Unidad se debe reprogramar o modificar el cronograma e informar a la Subunidad Ejecutora de Presupuesto. Dejando como soporte documental de la verificación, el informe de la visita administrativa a la Unidad.</v>
      </c>
      <c r="V32" s="16" t="str">
        <f t="shared" si="1"/>
        <v>Probabilidad</v>
      </c>
      <c r="W32" s="46" t="s">
        <v>64</v>
      </c>
      <c r="X32" s="46" t="s">
        <v>65</v>
      </c>
      <c r="Y32" s="17" t="str">
        <f>IF(AND(W32="Preventivo",X32="Automático"),"50%",IF(AND(W32="Preventivo",X32="Manual"),"40%",IF(AND(W32="Detectivo",X32="Automático"),"40%",IF(AND(W32="Detectivo",X32="Manual"),"30%",IF(AND(W32="Correctivo",X32="Automático"),"35%",IF(AND(W32="Correctivo",X32="Manual"),"25%",""))))))</f>
        <v>40%</v>
      </c>
      <c r="Z32" s="46" t="s">
        <v>66</v>
      </c>
      <c r="AA32" s="46" t="s">
        <v>67</v>
      </c>
      <c r="AB32" s="46" t="s">
        <v>68</v>
      </c>
      <c r="AC32" s="18">
        <f>IFERROR(IF(V32="Probabilidad",(K32-(+K32*Y32)),IF(V32="Impacto",K32,"")),"")</f>
        <v>0.36</v>
      </c>
      <c r="AD32" s="132" t="str">
        <f>IFERROR(LOOKUP(LOOKUP(2,1/(AC32:AC38&lt;&gt;""),AC32:AC38),'[13]Opciones Tratamiento'!$I$2:$I$6,'[13]Opciones Tratamiento'!$J$2:$J$6),"")</f>
        <v>Muy Baja</v>
      </c>
      <c r="AE32" s="17">
        <f>+AC32</f>
        <v>0.36</v>
      </c>
      <c r="AF32" s="132" t="str">
        <f>IFERROR(LOOKUP(LOOKUP(2,1/(AG32:AG38&lt;&gt;""),AG32:AG38),'[13]Opciones Tratamiento'!L2:M6),"")</f>
        <v>Mayor</v>
      </c>
      <c r="AG32" s="19">
        <f>IFERROR(IF(V32="Impacto",(O32-(+O32*Y32)),IF(V32="Probabilidad",O32,"")),"")</f>
        <v>0.8</v>
      </c>
      <c r="AH32" s="135" t="str">
        <f>IFERROR(IF(OR(AND(AD32="Muy Baja",AF32="Leve"),AND(AD32="Muy Baja",AF32="Menor"),AND(AD32="Baja",AF32="Leve")),"Bajo",IF(OR(AND(AD32="Muy baja",AF32="Moderado"),AND(AD32="Baja",AF32="Menor"),AND(AD32="Baja",AF32="Moderado"),AND(AD32="Media",AF32="Leve"),AND(AD32="Media",AF32="Menor"),AND(AD32="Media",AF32="Moderado"),AND(AD32="Alta",AF32="Leve"),AND(AD32="Alta",AF32="Menor")),"Moderado",IF(OR(AND(AD32="Muy Baja",AF32="Mayor"),AND(AD32="Baja",AF32="Mayor"),AND(AD32="Media",AF32="Mayor"),AND(AD32="Alta",AF32="Moderado"),AND(AD32="Alta",AF32="Mayor"),AND(AD32="Muy Alta",AF32="Leve"),AND(AD32="Muy Alta",AF32="Menor"),AND(AD32="Muy Alta",AF32="Moderado"),AND(AD32="Muy Alta",AF32="Mayor")),"Alto",IF(OR(AND(AD32="Muy Baja",AF32="Catastrófico"),AND(AD32="Baja",AF32="Catastrófico"),AND(AD32="Media",AF32="Catastrófico"),AND(AD32="Alta",AF32="Catastrófico"),AND(AD32="Muy Alta",AF32="Catastrófico")),"Extremo","")))),"")</f>
        <v>Alto</v>
      </c>
      <c r="AI32" s="111" t="s">
        <v>69</v>
      </c>
      <c r="AJ32" s="52"/>
      <c r="AK32" s="29" t="s">
        <v>193</v>
      </c>
      <c r="AL32" s="30" t="s">
        <v>366</v>
      </c>
      <c r="AM32" s="31" t="s">
        <v>367</v>
      </c>
      <c r="AN32" s="52"/>
      <c r="AO32" s="114" t="s">
        <v>81</v>
      </c>
      <c r="AP32" s="117" t="s">
        <v>534</v>
      </c>
      <c r="AQ32" s="117"/>
      <c r="AR32" s="118"/>
      <c r="AS32" s="14"/>
      <c r="AT32" s="14"/>
      <c r="AU32" s="14"/>
      <c r="AV32" s="14"/>
      <c r="AW32" s="14"/>
      <c r="AX32" s="14"/>
      <c r="AY32" s="14"/>
      <c r="AZ32" s="14"/>
      <c r="BA32" s="14"/>
      <c r="BB32" s="14"/>
      <c r="BC32" s="14"/>
      <c r="BD32" s="14"/>
      <c r="BE32" s="14"/>
      <c r="BF32" s="14"/>
      <c r="BG32" s="14"/>
      <c r="BH32" s="14"/>
      <c r="BI32" s="14"/>
      <c r="BJ32" s="14"/>
    </row>
    <row r="33" spans="1:62" s="15" customFormat="1" ht="150" hidden="1" customHeight="1" x14ac:dyDescent="0.25">
      <c r="A33" s="144"/>
      <c r="B33" s="173"/>
      <c r="C33" s="147"/>
      <c r="D33" s="138"/>
      <c r="E33" s="138"/>
      <c r="F33" s="138"/>
      <c r="G33" s="150"/>
      <c r="H33" s="138"/>
      <c r="I33" s="114"/>
      <c r="J33" s="123"/>
      <c r="K33" s="126"/>
      <c r="L33" s="141"/>
      <c r="M33" s="141"/>
      <c r="N33" s="123"/>
      <c r="O33" s="126"/>
      <c r="P33" s="129"/>
      <c r="Q33" s="48" t="s">
        <v>196</v>
      </c>
      <c r="R33" s="25" t="s">
        <v>368</v>
      </c>
      <c r="S33" s="25" t="s">
        <v>369</v>
      </c>
      <c r="T33" s="25" t="s">
        <v>370</v>
      </c>
      <c r="U33" s="52" t="str">
        <f>+CONCATENATE(R33," ",S33," ",T33)</f>
        <v>El Oficial Central Contable, Analistas Contables de la Dirección Financiera,  verifican trimestralmente, la información financiera a través de los sistemas de información SIIF NACIÓN - SAP, con relación a la cuenta fiscal mensual rendida por las Subunidades Ejecutoras de Presupuesto y al procedimiento de “elaboración y presentación de los estados financieros de las Unidades Ejecutoras de Presupuesto P-SECEJ-COFIP-025",  con el fin de verificar la consistencia de la información financiera. En caso de elaborar el informe fuera de los tiempos establecidos se deberá presentar un documento donde se justifique por qué no se presenta dentro de los tiempos establecidos. Dejando como evidencia de la verificación, el informe con las observaciones a la cuenta fiscal a las Subunidades Ejecutoras de Presupuesto.</v>
      </c>
      <c r="V33" s="16" t="str">
        <f t="shared" si="1"/>
        <v>Probabilidad</v>
      </c>
      <c r="W33" s="46" t="s">
        <v>64</v>
      </c>
      <c r="X33" s="46" t="s">
        <v>65</v>
      </c>
      <c r="Y33" s="17" t="str">
        <f t="shared" ref="Y33" si="19">IF(AND(W33="Preventivo",X33="Automático"),"50%",IF(AND(W33="Preventivo",X33="Manual"),"40%",IF(AND(W33="Detectivo",X33="Automático"),"40%",IF(AND(W33="Detectivo",X33="Manual"),"30%",IF(AND(W33="Correctivo",X33="Automático"),"35%",IF(AND(W33="Correctivo",X33="Manual"),"25%",""))))))</f>
        <v>40%</v>
      </c>
      <c r="Z33" s="46" t="s">
        <v>66</v>
      </c>
      <c r="AA33" s="46" t="s">
        <v>67</v>
      </c>
      <c r="AB33" s="46" t="s">
        <v>68</v>
      </c>
      <c r="AC33" s="18">
        <f>IFERROR(IF(AND(V32="Probabilidad",V33="Probabilidad"),(AE32-(+AE32*Y33)),IF(V33="Probabilidad",(K32-(+K32*Y33)),IF(V33="Impacto",AE32,""))),"")</f>
        <v>0.216</v>
      </c>
      <c r="AD33" s="132"/>
      <c r="AE33" s="17">
        <f t="shared" ref="AE33" si="20">+AC33</f>
        <v>0.216</v>
      </c>
      <c r="AF33" s="132"/>
      <c r="AG33" s="19">
        <f>IFERROR(IF(AND(V32="Impacto",V33="Impacto"),(AG32-(+AG32*Y33)),IF(V33="Impacto",(O32-(+O32*Y33)),IF(V33="Probabilidad",AG32,""))),"")</f>
        <v>0.8</v>
      </c>
      <c r="AH33" s="135"/>
      <c r="AI33" s="111"/>
      <c r="AJ33" s="52"/>
      <c r="AK33" s="29" t="s">
        <v>242</v>
      </c>
      <c r="AL33" s="26" t="s">
        <v>371</v>
      </c>
      <c r="AM33" s="31" t="s">
        <v>367</v>
      </c>
      <c r="AN33" s="52"/>
      <c r="AO33" s="114"/>
      <c r="AP33" s="117"/>
      <c r="AQ33" s="117"/>
      <c r="AR33" s="118"/>
      <c r="AS33" s="14"/>
      <c r="AT33" s="14"/>
      <c r="AU33" s="14"/>
      <c r="AV33" s="14"/>
      <c r="AW33" s="14"/>
      <c r="AX33" s="14"/>
      <c r="AY33" s="14"/>
      <c r="AZ33" s="14"/>
      <c r="BA33" s="14"/>
      <c r="BB33" s="14"/>
      <c r="BC33" s="14"/>
      <c r="BD33" s="14"/>
      <c r="BE33" s="14"/>
      <c r="BF33" s="14"/>
      <c r="BG33" s="14"/>
      <c r="BH33" s="14"/>
      <c r="BI33" s="14"/>
      <c r="BJ33" s="14"/>
    </row>
    <row r="34" spans="1:62" s="15" customFormat="1" ht="150" hidden="1" customHeight="1" x14ac:dyDescent="0.25">
      <c r="A34" s="144"/>
      <c r="B34" s="173"/>
      <c r="C34" s="147"/>
      <c r="D34" s="138"/>
      <c r="E34" s="138"/>
      <c r="F34" s="138"/>
      <c r="G34" s="150"/>
      <c r="H34" s="138"/>
      <c r="I34" s="114"/>
      <c r="J34" s="123"/>
      <c r="K34" s="126"/>
      <c r="L34" s="141"/>
      <c r="M34" s="141"/>
      <c r="N34" s="123"/>
      <c r="O34" s="126"/>
      <c r="P34" s="129"/>
      <c r="Q34" s="48" t="s">
        <v>199</v>
      </c>
      <c r="R34" s="25" t="s">
        <v>372</v>
      </c>
      <c r="S34" s="25" t="s">
        <v>373</v>
      </c>
      <c r="T34" s="25" t="s">
        <v>374</v>
      </c>
      <c r="U34" s="52" t="str">
        <f t="shared" ref="U34:U38" si="21">+CONCATENATE(R34," ",S34," ",T34)</f>
        <v>El Director del Departamento de Inteligencia y Contrainteligencia a través del almacenista general CEDE2,  verifica mensualmente el cargue de los bienes adquiridos con presupuesto de gastos reservados en el programa SIGAR, con relación a la ejecución de los recursos y a lo establecido en la "Directiva 00000212 del 02 de diciembre del 2022”,  con el fin de llevar el control de los bienes adquiridos. En caso de no contar con el cargue de bienes con recursos de gastos reservados en el SIGAR, se debe elaborar un documento con la justificación. Dejando como evidencia de la verificación, el informe del registro de los bienes en el SIGAR.</v>
      </c>
      <c r="V34" s="16" t="str">
        <f t="shared" si="1"/>
        <v>Probabilidad</v>
      </c>
      <c r="W34" s="46" t="s">
        <v>64</v>
      </c>
      <c r="X34" s="46" t="s">
        <v>65</v>
      </c>
      <c r="Y34" s="17" t="str">
        <f>IF(AND(W34="Preventivo",X34="Automático"),"50%",IF(AND(W34="Preventivo",X34="Manual"),"40%",IF(AND(W34="Detectivo",X34="Automático"),"40%",IF(AND(W34="Detectivo",X34="Manual"),"30%",IF(AND(W34="Correctivo",X34="Automático"),"35%",IF(AND(W34="Correctivo",X34="Manual"),"25%",""))))))</f>
        <v>40%</v>
      </c>
      <c r="Z34" s="46" t="s">
        <v>66</v>
      </c>
      <c r="AA34" s="46" t="s">
        <v>67</v>
      </c>
      <c r="AB34" s="46" t="s">
        <v>68</v>
      </c>
      <c r="AC34" s="18">
        <f t="shared" ref="AC34:AC38" si="22">IFERROR(IF(AND(V33="Probabilidad",V34="Probabilidad"),(AE33-(+AE33*Y34)),IF(V34="Probabilidad",(K33-(+K33*Y34)),IF(V34="Impacto",AE33,""))),"")</f>
        <v>0.12959999999999999</v>
      </c>
      <c r="AD34" s="132"/>
      <c r="AE34" s="17">
        <f>+AC34</f>
        <v>0.12959999999999999</v>
      </c>
      <c r="AF34" s="132"/>
      <c r="AG34" s="19">
        <f>IFERROR(IF(AND(V32="Impacto",V33="Impacto",V34="Impacto"),(AG33-(+AG33*Y34)),IF(V34="Impacto",(O32-(+O32*Y34)),IF(V34="Probabilidad",AG33,""))),"")</f>
        <v>0.8</v>
      </c>
      <c r="AH34" s="135"/>
      <c r="AI34" s="111"/>
      <c r="AJ34" s="52"/>
      <c r="AK34" s="48"/>
      <c r="AL34" s="50"/>
      <c r="AM34" s="48"/>
      <c r="AN34" s="52"/>
      <c r="AO34" s="114"/>
      <c r="AP34" s="117"/>
      <c r="AQ34" s="117"/>
      <c r="AR34" s="118"/>
      <c r="AS34" s="14"/>
      <c r="AT34" s="14"/>
      <c r="AU34" s="14"/>
      <c r="AV34" s="14"/>
      <c r="AW34" s="14"/>
      <c r="AX34" s="14"/>
      <c r="AY34" s="14"/>
      <c r="AZ34" s="14"/>
      <c r="BA34" s="14"/>
      <c r="BB34" s="14"/>
      <c r="BC34" s="14"/>
      <c r="BD34" s="14"/>
      <c r="BE34" s="14"/>
      <c r="BF34" s="14"/>
      <c r="BG34" s="14"/>
      <c r="BH34" s="14"/>
      <c r="BI34" s="14"/>
      <c r="BJ34" s="14"/>
    </row>
    <row r="35" spans="1:62" s="15" customFormat="1" ht="150" hidden="1" customHeight="1" x14ac:dyDescent="0.25">
      <c r="A35" s="144"/>
      <c r="B35" s="173"/>
      <c r="C35" s="147"/>
      <c r="D35" s="138"/>
      <c r="E35" s="138"/>
      <c r="F35" s="138"/>
      <c r="G35" s="150"/>
      <c r="H35" s="138"/>
      <c r="I35" s="114"/>
      <c r="J35" s="123"/>
      <c r="K35" s="126"/>
      <c r="L35" s="141"/>
      <c r="M35" s="141"/>
      <c r="N35" s="123"/>
      <c r="O35" s="126"/>
      <c r="P35" s="129"/>
      <c r="Q35" s="48" t="s">
        <v>201</v>
      </c>
      <c r="R35" s="25" t="s">
        <v>375</v>
      </c>
      <c r="S35" s="25" t="s">
        <v>376</v>
      </c>
      <c r="T35" s="25" t="s">
        <v>377</v>
      </c>
      <c r="U35" s="52" t="str">
        <f t="shared" si="21"/>
        <v>La Subunidad Ejecutora de Presupuesto a través del Ordenador del Gasto,  verifica cada vez que se efectúe visita administrativa a la Subunidad, el informe de observaciones emitido por la DIFIN, en relación a la corrección del 100% de las novedades presentadas y a la circular de visitas administrativas para la vigencia,  con el fin de garantizar que no se vuelvan a presentar las mismas observaciones. En caso de que la Subunidad Ejecutora de Presupuesto no presente visita administrativa en el mes, se debe elaborar un oficio con la debida justificación. Dejando como soporte de la verificación, el informe de corrección de observaciones a la visita administrativa.</v>
      </c>
      <c r="V35" s="16" t="str">
        <f t="shared" si="1"/>
        <v>Probabilidad</v>
      </c>
      <c r="W35" s="46" t="s">
        <v>64</v>
      </c>
      <c r="X35" s="46" t="s">
        <v>65</v>
      </c>
      <c r="Y35" s="17" t="str">
        <f t="shared" ref="Y35" si="23">IF(AND(W35="Preventivo",X35="Automático"),"50%",IF(AND(W35="Preventivo",X35="Manual"),"40%",IF(AND(W35="Detectivo",X35="Automático"),"40%",IF(AND(W35="Detectivo",X35="Manual"),"30%",IF(AND(W35="Correctivo",X35="Automático"),"35%",IF(AND(W35="Correctivo",X35="Manual"),"25%",""))))))</f>
        <v>40%</v>
      </c>
      <c r="Z35" s="46" t="s">
        <v>66</v>
      </c>
      <c r="AA35" s="46" t="s">
        <v>67</v>
      </c>
      <c r="AB35" s="46" t="s">
        <v>68</v>
      </c>
      <c r="AC35" s="18">
        <f t="shared" si="22"/>
        <v>7.7759999999999996E-2</v>
      </c>
      <c r="AD35" s="132"/>
      <c r="AE35" s="17">
        <f t="shared" ref="AE35" si="24">+AC35</f>
        <v>7.7759999999999996E-2</v>
      </c>
      <c r="AF35" s="132"/>
      <c r="AG35" s="19">
        <f>IFERROR(IF(AND(V32="Impacto",V33="Impacto",V34="Impacto",V35="Impacto"),(AG34-(+AG34*Y35)),IF(V35="Impacto",(O32-(+O32*Y35)),IF(V35="Probabilidad",AG34,""))),"")</f>
        <v>0.8</v>
      </c>
      <c r="AH35" s="135"/>
      <c r="AI35" s="111"/>
      <c r="AJ35" s="52"/>
      <c r="AK35" s="48"/>
      <c r="AL35" s="50"/>
      <c r="AM35" s="48"/>
      <c r="AN35" s="52"/>
      <c r="AO35" s="114"/>
      <c r="AP35" s="117"/>
      <c r="AQ35" s="117"/>
      <c r="AR35" s="118"/>
      <c r="AS35" s="14"/>
      <c r="AT35" s="14"/>
      <c r="AU35" s="14"/>
      <c r="AV35" s="14"/>
      <c r="AW35" s="14"/>
      <c r="AX35" s="14"/>
      <c r="AY35" s="14"/>
      <c r="AZ35" s="14"/>
      <c r="BA35" s="14"/>
      <c r="BB35" s="14"/>
      <c r="BC35" s="14"/>
      <c r="BD35" s="14"/>
      <c r="BE35" s="14"/>
      <c r="BF35" s="14"/>
      <c r="BG35" s="14"/>
      <c r="BH35" s="14"/>
      <c r="BI35" s="14"/>
      <c r="BJ35" s="14"/>
    </row>
    <row r="36" spans="1:62" s="15" customFormat="1" ht="150" hidden="1" customHeight="1" x14ac:dyDescent="0.25">
      <c r="A36" s="144"/>
      <c r="B36" s="173"/>
      <c r="C36" s="147"/>
      <c r="D36" s="138"/>
      <c r="E36" s="138"/>
      <c r="F36" s="138"/>
      <c r="G36" s="150"/>
      <c r="H36" s="138"/>
      <c r="I36" s="114"/>
      <c r="J36" s="123"/>
      <c r="K36" s="126"/>
      <c r="L36" s="141"/>
      <c r="M36" s="141"/>
      <c r="N36" s="123"/>
      <c r="O36" s="126"/>
      <c r="P36" s="129"/>
      <c r="Q36" s="48" t="s">
        <v>268</v>
      </c>
      <c r="R36" s="25" t="s">
        <v>375</v>
      </c>
      <c r="S36" s="25" t="s">
        <v>378</v>
      </c>
      <c r="T36" s="25" t="s">
        <v>379</v>
      </c>
      <c r="U36" s="52" t="str">
        <f t="shared" si="21"/>
        <v>La Subunidad Ejecutora de Presupuesto a través del Ordenador del Gasto,  verifica mensualmente el estado de avance de las construcciones en curso en relación a la ejecución del presupuesto asignado y al régimen de contabilidad pública - catálogo general de cuentas de la Contaduría General de la Nación,  con el fin de garantizar que el reconocimiento contable de las mismas corresponda con la realidad económica. En caso de que la Unidad no presente construcciones en curso deberá elaborar un oficio con la debida justificación. Dejando como evidencia de la verificación, el informe de avance de las construcciones en curso.</v>
      </c>
      <c r="V36" s="16" t="str">
        <f t="shared" si="1"/>
        <v>Probabilidad</v>
      </c>
      <c r="W36" s="46" t="s">
        <v>64</v>
      </c>
      <c r="X36" s="46" t="s">
        <v>65</v>
      </c>
      <c r="Y36" s="17" t="str">
        <f>IF(AND(W36="Preventivo",X36="Automático"),"50%",IF(AND(W36="Preventivo",X36="Manual"),"40%",IF(AND(W36="Detectivo",X36="Automático"),"40%",IF(AND(W36="Detectivo",X36="Manual"),"30%",IF(AND(W36="Correctivo",X36="Automático"),"35%",IF(AND(W36="Correctivo",X36="Manual"),"25%",""))))))</f>
        <v>40%</v>
      </c>
      <c r="Z36" s="46" t="s">
        <v>66</v>
      </c>
      <c r="AA36" s="46" t="s">
        <v>67</v>
      </c>
      <c r="AB36" s="46" t="s">
        <v>68</v>
      </c>
      <c r="AC36" s="18">
        <f t="shared" si="22"/>
        <v>4.6655999999999996E-2</v>
      </c>
      <c r="AD36" s="132"/>
      <c r="AE36" s="17">
        <f>+AC36</f>
        <v>4.6655999999999996E-2</v>
      </c>
      <c r="AF36" s="132"/>
      <c r="AG36" s="19">
        <f>IFERROR(IF(AND(V31="Impacto",V32="Impacto",V33="Impacto",V34="Impacto",V36="Impacto"),(AG34-(+AG34*Y36)),IF(V36="Impacto",(O31-(+O31*Y36)),IF(V36="Probabilidad",AG34,""))),"")</f>
        <v>0.8</v>
      </c>
      <c r="AH36" s="135"/>
      <c r="AI36" s="111"/>
      <c r="AJ36" s="52"/>
      <c r="AK36" s="48"/>
      <c r="AL36" s="50"/>
      <c r="AM36" s="48"/>
      <c r="AN36" s="52"/>
      <c r="AO36" s="114"/>
      <c r="AP36" s="117"/>
      <c r="AQ36" s="117"/>
      <c r="AR36" s="118"/>
      <c r="AS36" s="14"/>
      <c r="AT36" s="14"/>
      <c r="AU36" s="14"/>
      <c r="AV36" s="14"/>
      <c r="AW36" s="14"/>
      <c r="AX36" s="14"/>
      <c r="AY36" s="14"/>
      <c r="AZ36" s="14"/>
      <c r="BA36" s="14"/>
      <c r="BB36" s="14"/>
      <c r="BC36" s="14"/>
      <c r="BD36" s="14"/>
      <c r="BE36" s="14"/>
      <c r="BF36" s="14"/>
      <c r="BG36" s="14"/>
      <c r="BH36" s="14"/>
      <c r="BI36" s="14"/>
      <c r="BJ36" s="14"/>
    </row>
    <row r="37" spans="1:62" s="15" customFormat="1" ht="150" hidden="1" customHeight="1" x14ac:dyDescent="0.25">
      <c r="A37" s="144"/>
      <c r="B37" s="173"/>
      <c r="C37" s="147"/>
      <c r="D37" s="138"/>
      <c r="E37" s="138"/>
      <c r="F37" s="138"/>
      <c r="G37" s="150"/>
      <c r="H37" s="138"/>
      <c r="I37" s="114"/>
      <c r="J37" s="123"/>
      <c r="K37" s="126"/>
      <c r="L37" s="141"/>
      <c r="M37" s="141"/>
      <c r="N37" s="123"/>
      <c r="O37" s="126"/>
      <c r="P37" s="129"/>
      <c r="Q37" s="48"/>
      <c r="R37" s="48"/>
      <c r="S37" s="48"/>
      <c r="T37" s="48"/>
      <c r="U37" s="52" t="str">
        <f t="shared" si="21"/>
        <v xml:space="preserve">  </v>
      </c>
      <c r="V37" s="16" t="str">
        <f t="shared" si="1"/>
        <v/>
      </c>
      <c r="W37" s="46"/>
      <c r="X37" s="46"/>
      <c r="Y37" s="17" t="str">
        <f>IF(AND(W37="Preventivo",X37="Automático"),"50%",IF(AND(W37="Preventivo",X37="Manual"),"40%",IF(AND(W37="Detectivo",X37="Automático"),"40%",IF(AND(W37="Detectivo",X37="Manual"),"30%",IF(AND(W37="Correctivo",X37="Automático"),"35%",IF(AND(W37="Correctivo",X37="Manual"),"25%",""))))))</f>
        <v/>
      </c>
      <c r="Z37" s="46"/>
      <c r="AA37" s="46"/>
      <c r="AB37" s="46"/>
      <c r="AC37" s="18" t="str">
        <f t="shared" si="22"/>
        <v/>
      </c>
      <c r="AD37" s="132"/>
      <c r="AE37" s="17" t="str">
        <f>+AC37</f>
        <v/>
      </c>
      <c r="AF37" s="132"/>
      <c r="AG37" s="19" t="str">
        <f>IFERROR(IF(AND(V31="Impacto",V32="Impacto",V33="Impacto",V34="Impacto",V37="Impacto"),(AG34-(+AG34*Y37)),IF(V37="Impacto",(O31-(+O31*Y37)),IF(V37="Probabilidad",AG34,""))),"")</f>
        <v/>
      </c>
      <c r="AH37" s="135"/>
      <c r="AI37" s="111"/>
      <c r="AJ37" s="52"/>
      <c r="AK37" s="48"/>
      <c r="AL37" s="50"/>
      <c r="AM37" s="48"/>
      <c r="AN37" s="52"/>
      <c r="AO37" s="114"/>
      <c r="AP37" s="117"/>
      <c r="AQ37" s="117"/>
      <c r="AR37" s="118"/>
      <c r="AS37" s="14"/>
      <c r="AT37" s="14"/>
      <c r="AU37" s="14"/>
      <c r="AV37" s="14"/>
      <c r="AW37" s="14"/>
      <c r="AX37" s="14"/>
      <c r="AY37" s="14"/>
      <c r="AZ37" s="14"/>
      <c r="BA37" s="14"/>
      <c r="BB37" s="14"/>
      <c r="BC37" s="14"/>
      <c r="BD37" s="14"/>
      <c r="BE37" s="14"/>
      <c r="BF37" s="14"/>
      <c r="BG37" s="14"/>
      <c r="BH37" s="14"/>
      <c r="BI37" s="14"/>
      <c r="BJ37" s="14"/>
    </row>
    <row r="38" spans="1:62" s="15" customFormat="1" ht="150" hidden="1" customHeight="1" x14ac:dyDescent="0.25">
      <c r="A38" s="144"/>
      <c r="B38" s="173"/>
      <c r="C38" s="147"/>
      <c r="D38" s="138"/>
      <c r="E38" s="138"/>
      <c r="F38" s="138"/>
      <c r="G38" s="150"/>
      <c r="H38" s="138"/>
      <c r="I38" s="114"/>
      <c r="J38" s="123"/>
      <c r="K38" s="126"/>
      <c r="L38" s="141"/>
      <c r="M38" s="141"/>
      <c r="N38" s="123"/>
      <c r="O38" s="126"/>
      <c r="P38" s="129"/>
      <c r="Q38" s="48"/>
      <c r="R38" s="48"/>
      <c r="S38" s="48"/>
      <c r="T38" s="48"/>
      <c r="U38" s="52" t="str">
        <f t="shared" si="21"/>
        <v xml:space="preserve">  </v>
      </c>
      <c r="V38" s="16" t="str">
        <f t="shared" si="1"/>
        <v/>
      </c>
      <c r="W38" s="46"/>
      <c r="X38" s="46"/>
      <c r="Y38" s="17" t="str">
        <f>IF(AND(W38="Preventivo",X38="Automático"),"50%",IF(AND(W38="Preventivo",X38="Manual"),"40%",IF(AND(W38="Detectivo",X38="Automático"),"40%",IF(AND(W38="Detectivo",X38="Manual"),"30%",IF(AND(W38="Correctivo",X38="Automático"),"35%",IF(AND(W38="Correctivo",X38="Manual"),"25%",""))))))</f>
        <v/>
      </c>
      <c r="Z38" s="46"/>
      <c r="AA38" s="46"/>
      <c r="AB38" s="46"/>
      <c r="AC38" s="18" t="str">
        <f t="shared" si="22"/>
        <v/>
      </c>
      <c r="AD38" s="132"/>
      <c r="AE38" s="17" t="str">
        <f>+AC38</f>
        <v/>
      </c>
      <c r="AF38" s="132"/>
      <c r="AG38" s="19" t="str">
        <f>IFERROR(IF(AND(V32="Impacto",V33="Impacto",V34="Impacto",V35="Impacto",V38="Impacto"),(AG35-(+AG35*Y38)),IF(V38="Impacto",(O32-(+O32*Y38)),IF(V38="Probabilidad",AG35,""))),"")</f>
        <v/>
      </c>
      <c r="AH38" s="135"/>
      <c r="AI38" s="111"/>
      <c r="AJ38" s="52"/>
      <c r="AK38" s="48"/>
      <c r="AL38" s="50"/>
      <c r="AM38" s="48"/>
      <c r="AN38" s="52"/>
      <c r="AO38" s="114"/>
      <c r="AP38" s="117"/>
      <c r="AQ38" s="117"/>
      <c r="AR38" s="118"/>
      <c r="AS38" s="14"/>
      <c r="AT38" s="14"/>
      <c r="AU38" s="14"/>
      <c r="AV38" s="14"/>
      <c r="AW38" s="14"/>
      <c r="AX38" s="14"/>
      <c r="AY38" s="14"/>
      <c r="AZ38" s="14"/>
      <c r="BA38" s="14"/>
      <c r="BB38" s="14"/>
      <c r="BC38" s="14"/>
      <c r="BD38" s="14"/>
      <c r="BE38" s="14"/>
      <c r="BF38" s="14"/>
      <c r="BG38" s="14"/>
      <c r="BH38" s="14"/>
      <c r="BI38" s="14"/>
      <c r="BJ38" s="14"/>
    </row>
    <row r="39" spans="1:62" s="15" customFormat="1" ht="150" hidden="1" customHeight="1" x14ac:dyDescent="0.25">
      <c r="A39" s="144" t="s">
        <v>75</v>
      </c>
      <c r="B39" s="173"/>
      <c r="C39" s="147" t="s">
        <v>82</v>
      </c>
      <c r="D39" s="138" t="s">
        <v>165</v>
      </c>
      <c r="E39" s="138" t="s">
        <v>380</v>
      </c>
      <c r="F39" s="138" t="s">
        <v>381</v>
      </c>
      <c r="G39" s="150" t="str">
        <f t="shared" ref="G39" si="25">+CONCATENATE(D39," ",E39," ",F39)</f>
        <v>Posibilidad de Afectación Reputacional y Económica por el pago inadecuado de la nómina  al beneficiario final  debido a la falta de verificación del archivo plano (DIP) elaborado por los tesoreros</v>
      </c>
      <c r="H39" s="138" t="s">
        <v>87</v>
      </c>
      <c r="I39" s="114">
        <v>1484</v>
      </c>
      <c r="J39" s="123" t="str">
        <f>IF(I39&lt;=0,"",IF(I39&lt;=3,"Muy Baja",IF(I39&lt;=34,"Baja",IF(I39&lt;=600,"Media",IF(I39&lt;=6000,"Alta","Muy Alta")))))</f>
        <v>Alta</v>
      </c>
      <c r="K39" s="126">
        <f>IF(J39="","",IF(J39="Muy Baja",0.2,IF(J39="Baja",0.4,IF(J39="Media",0.6,IF(J39="Alta",0.8,IF(J39="Muy Alta",1,))))))</f>
        <v>0.8</v>
      </c>
      <c r="L39" s="141" t="s">
        <v>80</v>
      </c>
      <c r="M39" s="141" t="str">
        <f>IF(NOT(ISERROR(MATCH(L39,'[13]Tabla Impacto'!$B$221:$B$223,0))),'[13]Tabla Impacto'!$F$223,L39)</f>
        <v xml:space="preserve">     El riesgo afecta la imagen de la entidad con algunos usuarios de relevancia frente al logro de los objetivos</v>
      </c>
      <c r="N39" s="123" t="str">
        <f>IF(OR(M39='[13]Tabla Impacto'!$C$11,M39='[13]Tabla Impacto'!$D$11),"Leve",IF(OR(M39='[13]Tabla Impacto'!$C$12,M39='[13]Tabla Impacto'!$D$12),"Menor",IF(OR(M39='[13]Tabla Impacto'!$C$13,M39='[13]Tabla Impacto'!$D$13),"Moderado",IF(OR(M39='[13]Tabla Impacto'!$C$14,M39='[13]Tabla Impacto'!$D$14),"Mayor",IF(OR(M39='[13]Tabla Impacto'!$C$15,M39='[13]Tabla Impacto'!$D$15),"Catastrófico","")))))</f>
        <v>Moderado</v>
      </c>
      <c r="O39" s="126">
        <f>IF(N39="","",IF(N39="Leve",0.2,IF(N39="Menor",0.4,IF(N39="Moderado",0.6,IF(N39="Mayor",0.8,IF(N39="Catastrófico",1,))))))</f>
        <v>0.6</v>
      </c>
      <c r="P39" s="129" t="str">
        <f>IF(OR(AND(J39="Muy Baja",N39="Leve"),AND(J39="Muy Baja",N39="Menor"),AND(J39="Baja",N39="Leve")),"Bajo",IF(OR(AND(J39="Muy baja",N39="Moderado"),AND(J39="Baja",N39="Menor"),AND(J39="Baja",N39="Moderado"),AND(J39="Media",N39="Leve"),AND(J39="Media",N39="Menor"),AND(J39="Media",N39="Moderado"),AND(J39="Alta",N39="Leve"),AND(J39="Alta",N39="Menor")),"Moderado",IF(OR(AND(J39="Muy Baja",N39="Mayor"),AND(J39="Baja",N39="Mayor"),AND(J39="Media",N39="Mayor"),AND(J39="Alta",N39="Moderado"),AND(J39="Alta",N39="Mayor"),AND(J39="Muy Alta",N39="Leve"),AND(J39="Muy Alta",N39="Menor"),AND(J39="Muy Alta",N39="Moderado"),AND(J39="Muy Alta",N39="Mayor")),"Alto",IF(OR(AND(J39="Muy Baja",N39="Catastrófico"),AND(J39="Baja",N39="Catastrófico"),AND(J39="Media",N39="Catastrófico"),AND(J39="Alta",N39="Catastrófico"),AND(J39="Muy Alta",N39="Catastrófico")),"Extremo",""))))</f>
        <v>Alto</v>
      </c>
      <c r="Q39" s="48" t="s">
        <v>191</v>
      </c>
      <c r="R39" s="25" t="s">
        <v>382</v>
      </c>
      <c r="S39" s="25" t="s">
        <v>383</v>
      </c>
      <c r="T39" s="50" t="s">
        <v>384</v>
      </c>
      <c r="U39" s="52" t="str">
        <f>+CONCATENATE(R39," ",S39," ",T39)</f>
        <v>El Ordenador del Gasto, Oficial de Contabilidad, Oficial de Tesorería y Oficial de Presupuesto de la Subunidad Ejecutora de Presupuesto,  verifican mensualmente los valores a deducir de acuerdo a las actas de revisión a la nómina, dineros a consignar en las cuentas de los beneficiarios, dineros que se van a retirar en efectivo (Área y Abastecimiento), y constitución de acreedores varios, de acuerdo a lo establecido en la Circular de control, manejo y funciones de tesorería de la vigencia,  con el fin de tener claridad de los valores reportados por las Unidades en el acta de revisión a la nómina. En caso de presentarse inconsistencias se debe informar a la Unidad mediante oficio para que solucione la novedad presentada. Dejando como soporte de la verificación, el balance de nómina discriminado por cada Unidad y detallados por activos y soldados.</v>
      </c>
      <c r="V39" s="16" t="str">
        <f t="shared" si="1"/>
        <v>Probabilidad</v>
      </c>
      <c r="W39" s="46" t="s">
        <v>64</v>
      </c>
      <c r="X39" s="46" t="s">
        <v>65</v>
      </c>
      <c r="Y39" s="17" t="str">
        <f>IF(AND(W39="Preventivo",X39="Automático"),"50%",IF(AND(W39="Preventivo",X39="Manual"),"40%",IF(AND(W39="Detectivo",X39="Automático"),"40%",IF(AND(W39="Detectivo",X39="Manual"),"30%",IF(AND(W39="Correctivo",X39="Automático"),"35%",IF(AND(W39="Correctivo",X39="Manual"),"25%",""))))))</f>
        <v>40%</v>
      </c>
      <c r="Z39" s="46" t="s">
        <v>66</v>
      </c>
      <c r="AA39" s="46" t="s">
        <v>67</v>
      </c>
      <c r="AB39" s="46" t="s">
        <v>68</v>
      </c>
      <c r="AC39" s="18">
        <f>IFERROR(IF(V39="Probabilidad",(K39-(+K39*Y39)),IF(V39="Impacto",K39,"")),"")</f>
        <v>0.48</v>
      </c>
      <c r="AD39" s="132" t="str">
        <f>IFERROR(LOOKUP(LOOKUP(2,1/(AC39:AC45&lt;&gt;""),AC39:AC45),'[13]Opciones Tratamiento'!$I$2:$I$6,'[13]Opciones Tratamiento'!$J$2:$J$6),"")</f>
        <v>Muy Baja</v>
      </c>
      <c r="AE39" s="17">
        <f>+AC39</f>
        <v>0.48</v>
      </c>
      <c r="AF39" s="132" t="str">
        <f>IFERROR(LOOKUP(LOOKUP(2,1/(AG39:AG45&lt;&gt;""),AG39:AG45),'[13]Opciones Tratamiento'!L2:M6),"")</f>
        <v>Moderado</v>
      </c>
      <c r="AG39" s="19">
        <f>IFERROR(IF(V39="Impacto",(O39-(+O39*Y39)),IF(V39="Probabilidad",O39,"")),"")</f>
        <v>0.6</v>
      </c>
      <c r="AH39" s="135" t="str">
        <f>IFERROR(IF(OR(AND(AD39="Muy Baja",AF39="Leve"),AND(AD39="Muy Baja",AF39="Menor"),AND(AD39="Baja",AF39="Leve")),"Bajo",IF(OR(AND(AD39="Muy baja",AF39="Moderado"),AND(AD39="Baja",AF39="Menor"),AND(AD39="Baja",AF39="Moderado"),AND(AD39="Media",AF39="Leve"),AND(AD39="Media",AF39="Menor"),AND(AD39="Media",AF39="Moderado"),AND(AD39="Alta",AF39="Leve"),AND(AD39="Alta",AF39="Menor")),"Moderado",IF(OR(AND(AD39="Muy Baja",AF39="Mayor"),AND(AD39="Baja",AF39="Mayor"),AND(AD39="Media",AF39="Mayor"),AND(AD39="Alta",AF39="Moderado"),AND(AD39="Alta",AF39="Mayor"),AND(AD39="Muy Alta",AF39="Leve"),AND(AD39="Muy Alta",AF39="Menor"),AND(AD39="Muy Alta",AF39="Moderado"),AND(AD39="Muy Alta",AF39="Mayor")),"Alto",IF(OR(AND(AD39="Muy Baja",AF39="Catastrófico"),AND(AD39="Baja",AF39="Catastrófico"),AND(AD39="Media",AF39="Catastrófico"),AND(AD39="Alta",AF39="Catastrófico"),AND(AD39="Muy Alta",AF39="Catastrófico")),"Extremo","")))),"")</f>
        <v>Moderado</v>
      </c>
      <c r="AI39" s="111" t="s">
        <v>69</v>
      </c>
      <c r="AJ39" s="52"/>
      <c r="AK39" s="29" t="s">
        <v>193</v>
      </c>
      <c r="AL39" s="32" t="s">
        <v>385</v>
      </c>
      <c r="AM39" s="31" t="s">
        <v>386</v>
      </c>
      <c r="AN39" s="52"/>
      <c r="AO39" s="114" t="s">
        <v>81</v>
      </c>
      <c r="AP39" s="117" t="s">
        <v>535</v>
      </c>
      <c r="AQ39" s="117"/>
      <c r="AR39" s="118"/>
      <c r="AS39" s="14"/>
      <c r="AT39" s="14"/>
      <c r="AU39" s="14"/>
      <c r="AV39" s="14"/>
      <c r="AW39" s="14"/>
      <c r="AX39" s="14"/>
      <c r="AY39" s="14"/>
      <c r="AZ39" s="14"/>
      <c r="BA39" s="14"/>
      <c r="BB39" s="14"/>
      <c r="BC39" s="14"/>
      <c r="BD39" s="14"/>
      <c r="BE39" s="14"/>
      <c r="BF39" s="14"/>
      <c r="BG39" s="14"/>
      <c r="BH39" s="14"/>
      <c r="BI39" s="14"/>
      <c r="BJ39" s="14"/>
    </row>
    <row r="40" spans="1:62" s="15" customFormat="1" ht="150" hidden="1" customHeight="1" x14ac:dyDescent="0.25">
      <c r="A40" s="144"/>
      <c r="B40" s="173"/>
      <c r="C40" s="147"/>
      <c r="D40" s="138"/>
      <c r="E40" s="138"/>
      <c r="F40" s="138"/>
      <c r="G40" s="150"/>
      <c r="H40" s="138"/>
      <c r="I40" s="114"/>
      <c r="J40" s="123"/>
      <c r="K40" s="126"/>
      <c r="L40" s="141"/>
      <c r="M40" s="141"/>
      <c r="N40" s="123"/>
      <c r="O40" s="126"/>
      <c r="P40" s="129"/>
      <c r="Q40" s="48" t="s">
        <v>196</v>
      </c>
      <c r="R40" s="25" t="s">
        <v>387</v>
      </c>
      <c r="S40" s="25" t="s">
        <v>388</v>
      </c>
      <c r="T40" s="25" t="s">
        <v>389</v>
      </c>
      <c r="U40" s="52" t="str">
        <f>+CONCATENATE(R40," ",S40," ",T40)</f>
        <v>El Ordenador del Gasto de la Subunidad Ejecutora de Presupuesto,  valida el nombramiento de forma mensual en la orden semanal de un inspector delegado para que verifique en forma selectiva los pagos de los sueldos del personal de oficiales, suboficiales, soldados profesionales, bonificación de soldados y civiles, realizando cruces de información entre las nóminas respectivas y el DIP elaborado por el oficial de tesorería de acuerdo a lo establecido en la Circular de Pago de nómina a beneficiario final vigencia,  con el fin de identificar que se realice el adecuado pago al beneficiario final. En caso de no realizarse el nombramiento en la orden del día del inspector que verificará los pagos y las nóminas, se debe elaborar un documento informando la novedad y proceder a nombrar al inspector delegado. Dejando como evidencia de la validación, el acta de reunión donde se relacionen los valores pagados DIP VS Listado de nómina.</v>
      </c>
      <c r="V40" s="16" t="str">
        <f t="shared" si="1"/>
        <v>Probabilidad</v>
      </c>
      <c r="W40" s="46" t="s">
        <v>64</v>
      </c>
      <c r="X40" s="46" t="s">
        <v>65</v>
      </c>
      <c r="Y40" s="17" t="str">
        <f t="shared" ref="Y40" si="26">IF(AND(W40="Preventivo",X40="Automático"),"50%",IF(AND(W40="Preventivo",X40="Manual"),"40%",IF(AND(W40="Detectivo",X40="Automático"),"40%",IF(AND(W40="Detectivo",X40="Manual"),"30%",IF(AND(W40="Correctivo",X40="Automático"),"35%",IF(AND(W40="Correctivo",X40="Manual"),"25%",""))))))</f>
        <v>40%</v>
      </c>
      <c r="Z40" s="46" t="s">
        <v>66</v>
      </c>
      <c r="AA40" s="46" t="s">
        <v>67</v>
      </c>
      <c r="AB40" s="46" t="s">
        <v>68</v>
      </c>
      <c r="AC40" s="18">
        <f>IFERROR(IF(AND(V39="Probabilidad",V40="Probabilidad"),(AE39-(+AE39*Y40)),IF(V40="Probabilidad",(K39-(+K39*Y40)),IF(V40="Impacto",AE39,""))),"")</f>
        <v>0.28799999999999998</v>
      </c>
      <c r="AD40" s="132"/>
      <c r="AE40" s="17">
        <f t="shared" ref="AE40" si="27">+AC40</f>
        <v>0.28799999999999998</v>
      </c>
      <c r="AF40" s="132"/>
      <c r="AG40" s="19">
        <f>IFERROR(IF(AND(V39="Impacto",V40="Impacto"),(AG39-(+AG39*Y40)),IF(V40="Impacto",(O39-(+O39*Y40)),IF(V40="Probabilidad",AG39,""))),"")</f>
        <v>0.6</v>
      </c>
      <c r="AH40" s="135"/>
      <c r="AI40" s="111"/>
      <c r="AJ40" s="52"/>
      <c r="AK40" s="48"/>
      <c r="AL40" s="50"/>
      <c r="AM40" s="48"/>
      <c r="AN40" s="52"/>
      <c r="AO40" s="114"/>
      <c r="AP40" s="117"/>
      <c r="AQ40" s="117"/>
      <c r="AR40" s="118"/>
      <c r="AS40" s="14"/>
      <c r="AT40" s="14"/>
      <c r="AU40" s="14"/>
      <c r="AV40" s="14"/>
      <c r="AW40" s="14"/>
      <c r="AX40" s="14"/>
      <c r="AY40" s="14"/>
      <c r="AZ40" s="14"/>
      <c r="BA40" s="14"/>
      <c r="BB40" s="14"/>
      <c r="BC40" s="14"/>
      <c r="BD40" s="14"/>
      <c r="BE40" s="14"/>
      <c r="BF40" s="14"/>
      <c r="BG40" s="14"/>
      <c r="BH40" s="14"/>
      <c r="BI40" s="14"/>
      <c r="BJ40" s="14"/>
    </row>
    <row r="41" spans="1:62" s="15" customFormat="1" ht="150" hidden="1" customHeight="1" x14ac:dyDescent="0.25">
      <c r="A41" s="144"/>
      <c r="B41" s="173"/>
      <c r="C41" s="147"/>
      <c r="D41" s="138"/>
      <c r="E41" s="138"/>
      <c r="F41" s="138"/>
      <c r="G41" s="150"/>
      <c r="H41" s="138"/>
      <c r="I41" s="114"/>
      <c r="J41" s="123"/>
      <c r="K41" s="126"/>
      <c r="L41" s="141"/>
      <c r="M41" s="141"/>
      <c r="N41" s="123"/>
      <c r="O41" s="126"/>
      <c r="P41" s="129"/>
      <c r="Q41" s="48" t="s">
        <v>199</v>
      </c>
      <c r="R41" s="25" t="s">
        <v>390</v>
      </c>
      <c r="S41" s="25" t="s">
        <v>391</v>
      </c>
      <c r="T41" s="25" t="s">
        <v>392</v>
      </c>
      <c r="U41" s="52" t="str">
        <f t="shared" ref="U41:U45" si="28">+CONCATENATE(R41," ",S41," ",T41)</f>
        <v>El jefe de Presupuesto de la Subunidad Ejecutora de Presupuesto,  verifica mensualmente que los valores reportados como deducidos en las actas de revisión de la nómina enviadas por las unidades centralizadas sean iguales a los valores presentados por la Subunidad Ejecutora de Presupuesto de acuerdo a lo establecido en la circular de Pago de nómina a beneficiario final de la vigencia y /o el procedimiento de “nómina del Ejército Nacional”,  con el fin de evitar que se presenten diferencias en los valores que se deben deducir. En caso de presentarse inconsistencias en los valores a deducir, se debe informar a la Unidad mediante oficio para que solucione la novedad presentada. Dejando como evidencia de la verificación, el formato deducido nómina.</v>
      </c>
      <c r="V41" s="16" t="str">
        <f t="shared" si="1"/>
        <v>Probabilidad</v>
      </c>
      <c r="W41" s="46" t="s">
        <v>64</v>
      </c>
      <c r="X41" s="46" t="s">
        <v>65</v>
      </c>
      <c r="Y41" s="17" t="str">
        <f>IF(AND(W41="Preventivo",X41="Automático"),"50%",IF(AND(W41="Preventivo",X41="Manual"),"40%",IF(AND(W41="Detectivo",X41="Automático"),"40%",IF(AND(W41="Detectivo",X41="Manual"),"30%",IF(AND(W41="Correctivo",X41="Automático"),"35%",IF(AND(W41="Correctivo",X41="Manual"),"25%",""))))))</f>
        <v>40%</v>
      </c>
      <c r="Z41" s="46" t="s">
        <v>66</v>
      </c>
      <c r="AA41" s="46" t="s">
        <v>67</v>
      </c>
      <c r="AB41" s="46" t="s">
        <v>68</v>
      </c>
      <c r="AC41" s="18">
        <f t="shared" ref="AC41:AC45" si="29">IFERROR(IF(AND(V40="Probabilidad",V41="Probabilidad"),(AE40-(+AE40*Y41)),IF(V41="Probabilidad",(K40-(+K40*Y41)),IF(V41="Impacto",AE40,""))),"")</f>
        <v>0.17279999999999998</v>
      </c>
      <c r="AD41" s="132"/>
      <c r="AE41" s="17">
        <f>+AC41</f>
        <v>0.17279999999999998</v>
      </c>
      <c r="AF41" s="132"/>
      <c r="AG41" s="19">
        <f>IFERROR(IF(AND(V39="Impacto",V40="Impacto",V41="Impacto"),(AG40-(+AG40*Y41)),IF(V41="Impacto",(O39-(+O39*Y41)),IF(V41="Probabilidad",AG40,""))),"")</f>
        <v>0.6</v>
      </c>
      <c r="AH41" s="135"/>
      <c r="AI41" s="111"/>
      <c r="AJ41" s="52"/>
      <c r="AK41" s="48"/>
      <c r="AL41" s="50"/>
      <c r="AM41" s="48"/>
      <c r="AN41" s="52"/>
      <c r="AO41" s="114"/>
      <c r="AP41" s="117"/>
      <c r="AQ41" s="117"/>
      <c r="AR41" s="118"/>
      <c r="AS41" s="14"/>
      <c r="AT41" s="14"/>
      <c r="AU41" s="14"/>
      <c r="AV41" s="14"/>
      <c r="AW41" s="14"/>
      <c r="AX41" s="14"/>
      <c r="AY41" s="14"/>
      <c r="AZ41" s="14"/>
      <c r="BA41" s="14"/>
      <c r="BB41" s="14"/>
      <c r="BC41" s="14"/>
      <c r="BD41" s="14"/>
      <c r="BE41" s="14"/>
      <c r="BF41" s="14"/>
      <c r="BG41" s="14"/>
      <c r="BH41" s="14"/>
      <c r="BI41" s="14"/>
      <c r="BJ41" s="14"/>
    </row>
    <row r="42" spans="1:62" s="15" customFormat="1" ht="150" hidden="1" customHeight="1" x14ac:dyDescent="0.25">
      <c r="A42" s="144"/>
      <c r="B42" s="173"/>
      <c r="C42" s="147"/>
      <c r="D42" s="138"/>
      <c r="E42" s="138"/>
      <c r="F42" s="138"/>
      <c r="G42" s="150"/>
      <c r="H42" s="138"/>
      <c r="I42" s="114"/>
      <c r="J42" s="123"/>
      <c r="K42" s="126"/>
      <c r="L42" s="141"/>
      <c r="M42" s="141"/>
      <c r="N42" s="123"/>
      <c r="O42" s="126"/>
      <c r="P42" s="129"/>
      <c r="Q42" s="48" t="s">
        <v>201</v>
      </c>
      <c r="R42" s="25" t="s">
        <v>363</v>
      </c>
      <c r="S42" s="25" t="s">
        <v>393</v>
      </c>
      <c r="T42" s="25" t="s">
        <v>394</v>
      </c>
      <c r="U42" s="52" t="str">
        <f t="shared" si="28"/>
        <v xml:space="preserve">El Director Financiero del Ejército,  verifica trimestralmente la correcta aplicación de los lineamientos establecidos para el pago de nómina a beneficiario final de acuerdo a lo establecido en el procedimiento de visitas administrativas frente al cronograma de visitas administrativas a las Subunidades Ejecutoras de Presupuesto vigencia actual,  con el fin de verificar el adecuado cumplimiento a los lineamientos establecidos a nivel central para el pago de nómina beneficiario final.  En caso de no realizarse la visita administrativa a la Unidad, se debe reprogramar o modificar el cronograma e informar a la Subunidad.  Dejando como soporte documental de la verificación, los informes de las visitas administrativas a las Subunidades Ejecutoras de Presupuesto. </v>
      </c>
      <c r="V42" s="16" t="str">
        <f t="shared" si="1"/>
        <v>Probabilidad</v>
      </c>
      <c r="W42" s="46" t="s">
        <v>70</v>
      </c>
      <c r="X42" s="46" t="s">
        <v>65</v>
      </c>
      <c r="Y42" s="17" t="str">
        <f t="shared" ref="Y42" si="30">IF(AND(W42="Preventivo",X42="Automático"),"50%",IF(AND(W42="Preventivo",X42="Manual"),"40%",IF(AND(W42="Detectivo",X42="Automático"),"40%",IF(AND(W42="Detectivo",X42="Manual"),"30%",IF(AND(W42="Correctivo",X42="Automático"),"35%",IF(AND(W42="Correctivo",X42="Manual"),"25%",""))))))</f>
        <v>30%</v>
      </c>
      <c r="Z42" s="46" t="s">
        <v>66</v>
      </c>
      <c r="AA42" s="46" t="s">
        <v>67</v>
      </c>
      <c r="AB42" s="46" t="s">
        <v>68</v>
      </c>
      <c r="AC42" s="18">
        <f t="shared" si="29"/>
        <v>0.12095999999999998</v>
      </c>
      <c r="AD42" s="132"/>
      <c r="AE42" s="17">
        <f t="shared" ref="AE42" si="31">+AC42</f>
        <v>0.12095999999999998</v>
      </c>
      <c r="AF42" s="132"/>
      <c r="AG42" s="19">
        <f>IFERROR(IF(AND(V39="Impacto",V40="Impacto",V41="Impacto",V42="Impacto"),(AG41-(+AG41*Y42)),IF(V42="Impacto",(O39-(+O39*Y42)),IF(V42="Probabilidad",AG41,""))),"")</f>
        <v>0.6</v>
      </c>
      <c r="AH42" s="135"/>
      <c r="AI42" s="111"/>
      <c r="AJ42" s="52"/>
      <c r="AK42" s="48"/>
      <c r="AL42" s="50"/>
      <c r="AM42" s="48"/>
      <c r="AN42" s="52"/>
      <c r="AO42" s="114"/>
      <c r="AP42" s="117"/>
      <c r="AQ42" s="117"/>
      <c r="AR42" s="118"/>
      <c r="AS42" s="14"/>
      <c r="AT42" s="14"/>
      <c r="AU42" s="14"/>
      <c r="AV42" s="14"/>
      <c r="AW42" s="14"/>
      <c r="AX42" s="14"/>
      <c r="AY42" s="14"/>
      <c r="AZ42" s="14"/>
      <c r="BA42" s="14"/>
      <c r="BB42" s="14"/>
      <c r="BC42" s="14"/>
      <c r="BD42" s="14"/>
      <c r="BE42" s="14"/>
      <c r="BF42" s="14"/>
      <c r="BG42" s="14"/>
      <c r="BH42" s="14"/>
      <c r="BI42" s="14"/>
      <c r="BJ42" s="14"/>
    </row>
    <row r="43" spans="1:62" s="15" customFormat="1" ht="150" hidden="1" customHeight="1" x14ac:dyDescent="0.25">
      <c r="A43" s="144"/>
      <c r="B43" s="173"/>
      <c r="C43" s="147"/>
      <c r="D43" s="138"/>
      <c r="E43" s="138"/>
      <c r="F43" s="138"/>
      <c r="G43" s="150"/>
      <c r="H43" s="138"/>
      <c r="I43" s="114"/>
      <c r="J43" s="123"/>
      <c r="K43" s="126"/>
      <c r="L43" s="141"/>
      <c r="M43" s="141"/>
      <c r="N43" s="123"/>
      <c r="O43" s="126"/>
      <c r="P43" s="129"/>
      <c r="Q43" s="48"/>
      <c r="R43" s="48"/>
      <c r="S43" s="48"/>
      <c r="T43" s="48"/>
      <c r="U43" s="52" t="str">
        <f t="shared" si="28"/>
        <v xml:space="preserve">  </v>
      </c>
      <c r="V43" s="16" t="str">
        <f t="shared" si="1"/>
        <v/>
      </c>
      <c r="W43" s="46"/>
      <c r="X43" s="46"/>
      <c r="Y43" s="17" t="str">
        <f>IF(AND(W43="Preventivo",X43="Automático"),"50%",IF(AND(W43="Preventivo",X43="Manual"),"40%",IF(AND(W43="Detectivo",X43="Automático"),"40%",IF(AND(W43="Detectivo",X43="Manual"),"30%",IF(AND(W43="Correctivo",X43="Automático"),"35%",IF(AND(W43="Correctivo",X43="Manual"),"25%",""))))))</f>
        <v/>
      </c>
      <c r="Z43" s="46"/>
      <c r="AA43" s="46"/>
      <c r="AB43" s="46"/>
      <c r="AC43" s="18" t="str">
        <f t="shared" si="29"/>
        <v/>
      </c>
      <c r="AD43" s="132"/>
      <c r="AE43" s="17" t="str">
        <f>+AC43</f>
        <v/>
      </c>
      <c r="AF43" s="132"/>
      <c r="AG43" s="19" t="str">
        <f>IFERROR(IF(AND(V38="Impacto",V39="Impacto",V40="Impacto",V41="Impacto",V43="Impacto"),(AG41-(+AG41*Y43)),IF(V43="Impacto",(O38-(+O38*Y43)),IF(V43="Probabilidad",AG41,""))),"")</f>
        <v/>
      </c>
      <c r="AH43" s="135"/>
      <c r="AI43" s="111"/>
      <c r="AJ43" s="52"/>
      <c r="AK43" s="48"/>
      <c r="AL43" s="50"/>
      <c r="AM43" s="48"/>
      <c r="AN43" s="52"/>
      <c r="AO43" s="114"/>
      <c r="AP43" s="117"/>
      <c r="AQ43" s="117"/>
      <c r="AR43" s="118"/>
      <c r="AS43" s="14"/>
      <c r="AT43" s="14"/>
      <c r="AU43" s="14"/>
      <c r="AV43" s="14"/>
      <c r="AW43" s="14"/>
      <c r="AX43" s="14"/>
      <c r="AY43" s="14"/>
      <c r="AZ43" s="14"/>
      <c r="BA43" s="14"/>
      <c r="BB43" s="14"/>
      <c r="BC43" s="14"/>
      <c r="BD43" s="14"/>
      <c r="BE43" s="14"/>
      <c r="BF43" s="14"/>
      <c r="BG43" s="14"/>
      <c r="BH43" s="14"/>
      <c r="BI43" s="14"/>
      <c r="BJ43" s="14"/>
    </row>
    <row r="44" spans="1:62" s="15" customFormat="1" ht="150" hidden="1" customHeight="1" x14ac:dyDescent="0.25">
      <c r="A44" s="144"/>
      <c r="B44" s="173"/>
      <c r="C44" s="147"/>
      <c r="D44" s="138"/>
      <c r="E44" s="138"/>
      <c r="F44" s="138"/>
      <c r="G44" s="150"/>
      <c r="H44" s="138"/>
      <c r="I44" s="114"/>
      <c r="J44" s="123"/>
      <c r="K44" s="126"/>
      <c r="L44" s="141"/>
      <c r="M44" s="141"/>
      <c r="N44" s="123"/>
      <c r="O44" s="126"/>
      <c r="P44" s="129"/>
      <c r="Q44" s="48"/>
      <c r="R44" s="48"/>
      <c r="S44" s="48"/>
      <c r="T44" s="48"/>
      <c r="U44" s="52" t="str">
        <f t="shared" si="28"/>
        <v xml:space="preserve">  </v>
      </c>
      <c r="V44" s="16" t="str">
        <f t="shared" si="1"/>
        <v/>
      </c>
      <c r="W44" s="46"/>
      <c r="X44" s="46"/>
      <c r="Y44" s="17" t="str">
        <f>IF(AND(W44="Preventivo",X44="Automático"),"50%",IF(AND(W44="Preventivo",X44="Manual"),"40%",IF(AND(W44="Detectivo",X44="Automático"),"40%",IF(AND(W44="Detectivo",X44="Manual"),"30%",IF(AND(W44="Correctivo",X44="Automático"),"35%",IF(AND(W44="Correctivo",X44="Manual"),"25%",""))))))</f>
        <v/>
      </c>
      <c r="Z44" s="46"/>
      <c r="AA44" s="46"/>
      <c r="AB44" s="46"/>
      <c r="AC44" s="18" t="str">
        <f t="shared" si="29"/>
        <v/>
      </c>
      <c r="AD44" s="132"/>
      <c r="AE44" s="17" t="str">
        <f>+AC44</f>
        <v/>
      </c>
      <c r="AF44" s="132"/>
      <c r="AG44" s="19" t="str">
        <f>IFERROR(IF(AND(V38="Impacto",V39="Impacto",V40="Impacto",V41="Impacto",V44="Impacto"),(AG41-(+AG41*Y44)),IF(V44="Impacto",(O38-(+O38*Y44)),IF(V44="Probabilidad",AG41,""))),"")</f>
        <v/>
      </c>
      <c r="AH44" s="135"/>
      <c r="AI44" s="111"/>
      <c r="AJ44" s="52"/>
      <c r="AK44" s="48"/>
      <c r="AL44" s="50"/>
      <c r="AM44" s="48"/>
      <c r="AN44" s="52"/>
      <c r="AO44" s="114"/>
      <c r="AP44" s="117"/>
      <c r="AQ44" s="117"/>
      <c r="AR44" s="118"/>
      <c r="AS44" s="14"/>
      <c r="AT44" s="14"/>
      <c r="AU44" s="14"/>
      <c r="AV44" s="14"/>
      <c r="AW44" s="14"/>
      <c r="AX44" s="14"/>
      <c r="AY44" s="14"/>
      <c r="AZ44" s="14"/>
      <c r="BA44" s="14"/>
      <c r="BB44" s="14"/>
      <c r="BC44" s="14"/>
      <c r="BD44" s="14"/>
      <c r="BE44" s="14"/>
      <c r="BF44" s="14"/>
      <c r="BG44" s="14"/>
      <c r="BH44" s="14"/>
      <c r="BI44" s="14"/>
      <c r="BJ44" s="14"/>
    </row>
    <row r="45" spans="1:62" s="15" customFormat="1" ht="150" hidden="1" customHeight="1" x14ac:dyDescent="0.25">
      <c r="A45" s="144"/>
      <c r="B45" s="173"/>
      <c r="C45" s="147"/>
      <c r="D45" s="138"/>
      <c r="E45" s="138"/>
      <c r="F45" s="138"/>
      <c r="G45" s="150"/>
      <c r="H45" s="138"/>
      <c r="I45" s="114"/>
      <c r="J45" s="123"/>
      <c r="K45" s="126"/>
      <c r="L45" s="141"/>
      <c r="M45" s="141"/>
      <c r="N45" s="123"/>
      <c r="O45" s="126"/>
      <c r="P45" s="129"/>
      <c r="Q45" s="48"/>
      <c r="R45" s="48"/>
      <c r="S45" s="48"/>
      <c r="T45" s="48"/>
      <c r="U45" s="52" t="str">
        <f t="shared" si="28"/>
        <v xml:space="preserve">  </v>
      </c>
      <c r="V45" s="16" t="str">
        <f t="shared" si="1"/>
        <v/>
      </c>
      <c r="W45" s="46"/>
      <c r="X45" s="46"/>
      <c r="Y45" s="17" t="str">
        <f>IF(AND(W45="Preventivo",X45="Automático"),"50%",IF(AND(W45="Preventivo",X45="Manual"),"40%",IF(AND(W45="Detectivo",X45="Automático"),"40%",IF(AND(W45="Detectivo",X45="Manual"),"30%",IF(AND(W45="Correctivo",X45="Automático"),"35%",IF(AND(W45="Correctivo",X45="Manual"),"25%",""))))))</f>
        <v/>
      </c>
      <c r="Z45" s="46"/>
      <c r="AA45" s="46"/>
      <c r="AB45" s="46"/>
      <c r="AC45" s="18" t="str">
        <f t="shared" si="29"/>
        <v/>
      </c>
      <c r="AD45" s="132"/>
      <c r="AE45" s="17" t="str">
        <f>+AC45</f>
        <v/>
      </c>
      <c r="AF45" s="132"/>
      <c r="AG45" s="19" t="str">
        <f>IFERROR(IF(AND(V39="Impacto",V40="Impacto",V41="Impacto",V42="Impacto",V45="Impacto"),(AG42-(+AG42*Y45)),IF(V45="Impacto",(O39-(+O39*Y45)),IF(V45="Probabilidad",AG42,""))),"")</f>
        <v/>
      </c>
      <c r="AH45" s="135"/>
      <c r="AI45" s="111"/>
      <c r="AJ45" s="52"/>
      <c r="AK45" s="48"/>
      <c r="AL45" s="50"/>
      <c r="AM45" s="48"/>
      <c r="AN45" s="52"/>
      <c r="AO45" s="114"/>
      <c r="AP45" s="117"/>
      <c r="AQ45" s="117"/>
      <c r="AR45" s="118"/>
      <c r="AS45" s="14"/>
      <c r="AT45" s="14"/>
      <c r="AU45" s="14"/>
      <c r="AV45" s="14"/>
      <c r="AW45" s="14"/>
      <c r="AX45" s="14"/>
      <c r="AY45" s="14"/>
      <c r="AZ45" s="14"/>
      <c r="BA45" s="14"/>
      <c r="BB45" s="14"/>
      <c r="BC45" s="14"/>
      <c r="BD45" s="14"/>
      <c r="BE45" s="14"/>
      <c r="BF45" s="14"/>
      <c r="BG45" s="14"/>
      <c r="BH45" s="14"/>
      <c r="BI45" s="14"/>
      <c r="BJ45" s="14"/>
    </row>
    <row r="46" spans="1:62" s="15" customFormat="1" ht="150" hidden="1" customHeight="1" x14ac:dyDescent="0.25">
      <c r="A46" s="144" t="s">
        <v>76</v>
      </c>
      <c r="B46" s="173"/>
      <c r="C46" s="147"/>
      <c r="D46" s="138"/>
      <c r="E46" s="138"/>
      <c r="F46" s="138"/>
      <c r="G46" s="150" t="str">
        <f t="shared" ref="G46" si="32">+CONCATENATE(D46," ",E46," ",F46)</f>
        <v xml:space="preserve">  </v>
      </c>
      <c r="H46" s="138"/>
      <c r="I46" s="114"/>
      <c r="J46" s="123" t="str">
        <f>IF(I46&lt;=0,"",IF(I46&lt;=3,"Muy Baja",IF(I46&lt;=34,"Baja",IF(I46&lt;=600,"Media",IF(I46&lt;=6000,"Alta","Muy Alta")))))</f>
        <v/>
      </c>
      <c r="K46" s="126" t="str">
        <f>IF(J46="","",IF(J46="Muy Baja",0.2,IF(J46="Baja",0.4,IF(J46="Media",0.6,IF(J46="Alta",0.8,IF(J46="Muy Alta",1,))))))</f>
        <v/>
      </c>
      <c r="L46" s="141"/>
      <c r="M46" s="141">
        <f>IF(NOT(ISERROR(MATCH(L46,'[13]Tabla Impacto'!$B$221:$B$223,0))),'[13]Tabla Impacto'!$F$223,L46)</f>
        <v>0</v>
      </c>
      <c r="N46" s="123" t="str">
        <f>IF(OR(M46='[13]Tabla Impacto'!$C$11,M46='[13]Tabla Impacto'!$D$11),"Leve",IF(OR(M46='[13]Tabla Impacto'!$C$12,M46='[13]Tabla Impacto'!$D$12),"Menor",IF(OR(M46='[13]Tabla Impacto'!$C$13,M46='[13]Tabla Impacto'!$D$13),"Moderado",IF(OR(M46='[13]Tabla Impacto'!$C$14,M46='[13]Tabla Impacto'!$D$14),"Mayor",IF(OR(M46='[13]Tabla Impacto'!$C$15,M46='[13]Tabla Impacto'!$D$15),"Catastrófico","")))))</f>
        <v/>
      </c>
      <c r="O46" s="126" t="str">
        <f>IF(N46="","",IF(N46="Leve",0.2,IF(N46="Menor",0.4,IF(N46="Moderado",0.6,IF(N46="Mayor",0.8,IF(N46="Catastrófico",1,))))))</f>
        <v/>
      </c>
      <c r="P46" s="129" t="str">
        <f>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48"/>
      <c r="R46" s="33"/>
      <c r="S46" s="33"/>
      <c r="T46" s="33"/>
      <c r="U46" s="52" t="str">
        <f>+CONCATENATE(R46," ",S46," ",T46)</f>
        <v xml:space="preserve">  </v>
      </c>
      <c r="V46" s="16" t="str">
        <f t="shared" si="1"/>
        <v/>
      </c>
      <c r="W46" s="46"/>
      <c r="X46" s="46"/>
      <c r="Y46" s="17" t="str">
        <f>IF(AND(W46="Preventivo",X46="Automático"),"50%",IF(AND(W46="Preventivo",X46="Manual"),"40%",IF(AND(W46="Detectivo",X46="Automático"),"40%",IF(AND(W46="Detectivo",X46="Manual"),"30%",IF(AND(W46="Correctivo",X46="Automático"),"35%",IF(AND(W46="Correctivo",X46="Manual"),"25%",""))))))</f>
        <v/>
      </c>
      <c r="Z46" s="46"/>
      <c r="AA46" s="46"/>
      <c r="AB46" s="46"/>
      <c r="AC46" s="18" t="str">
        <f>IFERROR(IF(V46="Probabilidad",(K46-(+K46*Y46)),IF(V46="Impacto",K46,"")),"")</f>
        <v/>
      </c>
      <c r="AD46" s="132" t="str">
        <f>IFERROR(LOOKUP(LOOKUP(2,1/(AC46:AC52&lt;&gt;""),AC46:AC52),'[13]Opciones Tratamiento'!$I$2:$I$6,'[13]Opciones Tratamiento'!$J$2:$J$6),"")</f>
        <v/>
      </c>
      <c r="AE46" s="17" t="str">
        <f>+AC46</f>
        <v/>
      </c>
      <c r="AF46" s="132" t="str">
        <f>IFERROR(LOOKUP(LOOKUP(2,1/(AG46:AG52&lt;&gt;""),AG46:AG52),'[13]Opciones Tratamiento'!L2:M6),"")</f>
        <v/>
      </c>
      <c r="AG46" s="19" t="str">
        <f>IFERROR(IF(V46="Impacto",(O46-(+O46*Y46)),IF(V46="Probabilidad",O46,"")),"")</f>
        <v/>
      </c>
      <c r="AH46" s="135" t="str">
        <f>IFERROR(IF(OR(AND(AD46="Muy Baja",AF46="Leve"),AND(AD46="Muy Baja",AF46="Menor"),AND(AD46="Baja",AF46="Leve")),"Bajo",IF(OR(AND(AD46="Muy baja",AF46="Moderado"),AND(AD46="Baja",AF46="Menor"),AND(AD46="Baja",AF46="Moderado"),AND(AD46="Media",AF46="Leve"),AND(AD46="Media",AF46="Menor"),AND(AD46="Media",AF46="Moderado"),AND(AD46="Alta",AF46="Leve"),AND(AD46="Alta",AF46="Menor")),"Moderado",IF(OR(AND(AD46="Muy Baja",AF46="Mayor"),AND(AD46="Baja",AF46="Mayor"),AND(AD46="Media",AF46="Mayor"),AND(AD46="Alta",AF46="Moderado"),AND(AD46="Alta",AF46="Mayor"),AND(AD46="Muy Alta",AF46="Leve"),AND(AD46="Muy Alta",AF46="Menor"),AND(AD46="Muy Alta",AF46="Moderado"),AND(AD46="Muy Alta",AF46="Mayor")),"Alto",IF(OR(AND(AD46="Muy Baja",AF46="Catastrófico"),AND(AD46="Baja",AF46="Catastrófico"),AND(AD46="Media",AF46="Catastrófico"),AND(AD46="Alta",AF46="Catastrófico"),AND(AD46="Muy Alta",AF46="Catastrófico")),"Extremo","")))),"")</f>
        <v/>
      </c>
      <c r="AI46" s="111"/>
      <c r="AJ46" s="52"/>
      <c r="AK46" s="29"/>
      <c r="AL46" s="32"/>
      <c r="AM46" s="31"/>
      <c r="AN46" s="52"/>
      <c r="AO46" s="114"/>
      <c r="AP46" s="117"/>
      <c r="AQ46" s="117"/>
      <c r="AR46" s="118"/>
      <c r="AS46" s="14"/>
      <c r="AT46" s="14"/>
      <c r="AU46" s="14"/>
      <c r="AV46" s="14"/>
      <c r="AW46" s="14"/>
      <c r="AX46" s="14"/>
      <c r="AY46" s="14"/>
      <c r="AZ46" s="14"/>
      <c r="BA46" s="14"/>
      <c r="BB46" s="14"/>
      <c r="BC46" s="14"/>
      <c r="BD46" s="14"/>
      <c r="BE46" s="14"/>
      <c r="BF46" s="14"/>
      <c r="BG46" s="14"/>
      <c r="BH46" s="14"/>
      <c r="BI46" s="14"/>
      <c r="BJ46" s="14"/>
    </row>
    <row r="47" spans="1:62" s="15" customFormat="1" ht="150" hidden="1" customHeight="1" x14ac:dyDescent="0.25">
      <c r="A47" s="144"/>
      <c r="B47" s="173"/>
      <c r="C47" s="147"/>
      <c r="D47" s="138"/>
      <c r="E47" s="138"/>
      <c r="F47" s="138"/>
      <c r="G47" s="150"/>
      <c r="H47" s="138"/>
      <c r="I47" s="114"/>
      <c r="J47" s="123"/>
      <c r="K47" s="126"/>
      <c r="L47" s="141"/>
      <c r="M47" s="141"/>
      <c r="N47" s="123"/>
      <c r="O47" s="126"/>
      <c r="P47" s="129"/>
      <c r="Q47" s="48"/>
      <c r="R47" s="33"/>
      <c r="S47" s="33"/>
      <c r="T47" s="33"/>
      <c r="U47" s="52" t="str">
        <f>+CONCATENATE(R47," ",S47," ",T47)</f>
        <v xml:space="preserve">  </v>
      </c>
      <c r="V47" s="16" t="str">
        <f t="shared" si="1"/>
        <v/>
      </c>
      <c r="W47" s="46"/>
      <c r="X47" s="46"/>
      <c r="Y47" s="17" t="str">
        <f t="shared" ref="Y47" si="33">IF(AND(W47="Preventivo",X47="Automático"),"50%",IF(AND(W47="Preventivo",X47="Manual"),"40%",IF(AND(W47="Detectivo",X47="Automático"),"40%",IF(AND(W47="Detectivo",X47="Manual"),"30%",IF(AND(W47="Correctivo",X47="Automático"),"35%",IF(AND(W47="Correctivo",X47="Manual"),"25%",""))))))</f>
        <v/>
      </c>
      <c r="Z47" s="46"/>
      <c r="AA47" s="46"/>
      <c r="AB47" s="46"/>
      <c r="AC47" s="18" t="str">
        <f>IFERROR(IF(AND(V46="Probabilidad",V47="Probabilidad"),(AE46-(+AE46*Y47)),IF(V47="Probabilidad",(K46-(+K46*Y47)),IF(V47="Impacto",AE46,""))),"")</f>
        <v/>
      </c>
      <c r="AD47" s="132"/>
      <c r="AE47" s="17" t="str">
        <f t="shared" ref="AE47" si="34">+AC47</f>
        <v/>
      </c>
      <c r="AF47" s="132"/>
      <c r="AG47" s="19" t="str">
        <f>IFERROR(IF(AND(V46="Impacto",V47="Impacto"),(AG46-(+AG46*Y47)),IF(V47="Impacto",(O46-(+O46*Y47)),IF(V47="Probabilidad",AG46,""))),"")</f>
        <v/>
      </c>
      <c r="AH47" s="135"/>
      <c r="AI47" s="111"/>
      <c r="AJ47" s="52"/>
      <c r="AK47" s="48"/>
      <c r="AL47" s="50"/>
      <c r="AM47" s="48"/>
      <c r="AN47" s="52"/>
      <c r="AO47" s="114"/>
      <c r="AP47" s="117"/>
      <c r="AQ47" s="117"/>
      <c r="AR47" s="118"/>
      <c r="AS47" s="14"/>
      <c r="AT47" s="14"/>
      <c r="AU47" s="14"/>
      <c r="AV47" s="14"/>
      <c r="AW47" s="14"/>
      <c r="AX47" s="14"/>
      <c r="AY47" s="14"/>
      <c r="AZ47" s="14"/>
      <c r="BA47" s="14"/>
      <c r="BB47" s="14"/>
      <c r="BC47" s="14"/>
      <c r="BD47" s="14"/>
      <c r="BE47" s="14"/>
      <c r="BF47" s="14"/>
      <c r="BG47" s="14"/>
      <c r="BH47" s="14"/>
      <c r="BI47" s="14"/>
      <c r="BJ47" s="14"/>
    </row>
    <row r="48" spans="1:62" s="15" customFormat="1" ht="150" hidden="1" customHeight="1" x14ac:dyDescent="0.25">
      <c r="A48" s="144"/>
      <c r="B48" s="173"/>
      <c r="C48" s="147"/>
      <c r="D48" s="138"/>
      <c r="E48" s="138"/>
      <c r="F48" s="138"/>
      <c r="G48" s="150"/>
      <c r="H48" s="138"/>
      <c r="I48" s="114"/>
      <c r="J48" s="123"/>
      <c r="K48" s="126"/>
      <c r="L48" s="141"/>
      <c r="M48" s="141"/>
      <c r="N48" s="123"/>
      <c r="O48" s="126"/>
      <c r="P48" s="129"/>
      <c r="Q48" s="48"/>
      <c r="R48" s="33"/>
      <c r="S48" s="33"/>
      <c r="T48" s="33"/>
      <c r="U48" s="52" t="str">
        <f t="shared" ref="U48:U52" si="35">+CONCATENATE(R48," ",S48," ",T48)</f>
        <v xml:space="preserve">  </v>
      </c>
      <c r="V48" s="16" t="str">
        <f t="shared" si="1"/>
        <v/>
      </c>
      <c r="W48" s="46"/>
      <c r="X48" s="46"/>
      <c r="Y48" s="17" t="str">
        <f>IF(AND(W48="Preventivo",X48="Automático"),"50%",IF(AND(W48="Preventivo",X48="Manual"),"40%",IF(AND(W48="Detectivo",X48="Automático"),"40%",IF(AND(W48="Detectivo",X48="Manual"),"30%",IF(AND(W48="Correctivo",X48="Automático"),"35%",IF(AND(W48="Correctivo",X48="Manual"),"25%",""))))))</f>
        <v/>
      </c>
      <c r="Z48" s="46"/>
      <c r="AA48" s="46"/>
      <c r="AB48" s="46"/>
      <c r="AC48" s="18" t="str">
        <f t="shared" ref="AC48:AC52" si="36">IFERROR(IF(AND(V47="Probabilidad",V48="Probabilidad"),(AE47-(+AE47*Y48)),IF(V48="Probabilidad",(K47-(+K47*Y48)),IF(V48="Impacto",AE47,""))),"")</f>
        <v/>
      </c>
      <c r="AD48" s="132"/>
      <c r="AE48" s="17" t="str">
        <f>+AC48</f>
        <v/>
      </c>
      <c r="AF48" s="132"/>
      <c r="AG48" s="19" t="str">
        <f>IFERROR(IF(AND(V46="Impacto",V47="Impacto",V48="Impacto"),(AG47-(+AG47*Y48)),IF(V48="Impacto",(O46-(+O46*Y48)),IF(V48="Probabilidad",AG47,""))),"")</f>
        <v/>
      </c>
      <c r="AH48" s="135"/>
      <c r="AI48" s="111"/>
      <c r="AJ48" s="52"/>
      <c r="AK48" s="48"/>
      <c r="AL48" s="50"/>
      <c r="AM48" s="48"/>
      <c r="AN48" s="52"/>
      <c r="AO48" s="114"/>
      <c r="AP48" s="117"/>
      <c r="AQ48" s="117"/>
      <c r="AR48" s="118"/>
      <c r="AS48" s="14"/>
      <c r="AT48" s="14"/>
      <c r="AU48" s="14"/>
      <c r="AV48" s="14"/>
      <c r="AW48" s="14"/>
      <c r="AX48" s="14"/>
      <c r="AY48" s="14"/>
      <c r="AZ48" s="14"/>
      <c r="BA48" s="14"/>
      <c r="BB48" s="14"/>
      <c r="BC48" s="14"/>
      <c r="BD48" s="14"/>
      <c r="BE48" s="14"/>
      <c r="BF48" s="14"/>
      <c r="BG48" s="14"/>
      <c r="BH48" s="14"/>
      <c r="BI48" s="14"/>
      <c r="BJ48" s="14"/>
    </row>
    <row r="49" spans="1:62" s="15" customFormat="1" ht="150" hidden="1" customHeight="1" x14ac:dyDescent="0.25">
      <c r="A49" s="144"/>
      <c r="B49" s="173"/>
      <c r="C49" s="147"/>
      <c r="D49" s="138"/>
      <c r="E49" s="138"/>
      <c r="F49" s="138"/>
      <c r="G49" s="150"/>
      <c r="H49" s="138"/>
      <c r="I49" s="114"/>
      <c r="J49" s="123"/>
      <c r="K49" s="126"/>
      <c r="L49" s="141"/>
      <c r="M49" s="141"/>
      <c r="N49" s="123"/>
      <c r="O49" s="126"/>
      <c r="P49" s="129"/>
      <c r="Q49" s="48"/>
      <c r="R49" s="48"/>
      <c r="S49" s="48"/>
      <c r="T49" s="48"/>
      <c r="U49" s="52" t="str">
        <f t="shared" si="35"/>
        <v xml:space="preserve">  </v>
      </c>
      <c r="V49" s="16" t="str">
        <f t="shared" si="1"/>
        <v/>
      </c>
      <c r="W49" s="46"/>
      <c r="X49" s="46"/>
      <c r="Y49" s="17" t="str">
        <f t="shared" ref="Y49" si="37">IF(AND(W49="Preventivo",X49="Automático"),"50%",IF(AND(W49="Preventivo",X49="Manual"),"40%",IF(AND(W49="Detectivo",X49="Automático"),"40%",IF(AND(W49="Detectivo",X49="Manual"),"30%",IF(AND(W49="Correctivo",X49="Automático"),"35%",IF(AND(W49="Correctivo",X49="Manual"),"25%",""))))))</f>
        <v/>
      </c>
      <c r="Z49" s="46"/>
      <c r="AA49" s="46"/>
      <c r="AB49" s="46"/>
      <c r="AC49" s="18" t="str">
        <f t="shared" si="36"/>
        <v/>
      </c>
      <c r="AD49" s="132"/>
      <c r="AE49" s="17" t="str">
        <f t="shared" ref="AE49" si="38">+AC49</f>
        <v/>
      </c>
      <c r="AF49" s="132"/>
      <c r="AG49" s="19" t="str">
        <f>IFERROR(IF(AND(V46="Impacto",V47="Impacto",V48="Impacto",V49="Impacto"),(AG48-(+AG48*Y49)),IF(V49="Impacto",(O46-(+O46*Y49)),IF(V49="Probabilidad",AG48,""))),"")</f>
        <v/>
      </c>
      <c r="AH49" s="135"/>
      <c r="AI49" s="111"/>
      <c r="AJ49" s="52"/>
      <c r="AK49" s="48"/>
      <c r="AL49" s="50"/>
      <c r="AM49" s="48"/>
      <c r="AN49" s="52"/>
      <c r="AO49" s="114"/>
      <c r="AP49" s="117"/>
      <c r="AQ49" s="117"/>
      <c r="AR49" s="118"/>
      <c r="AS49" s="14"/>
      <c r="AT49" s="14"/>
      <c r="AU49" s="14"/>
      <c r="AV49" s="14"/>
      <c r="AW49" s="14"/>
      <c r="AX49" s="14"/>
      <c r="AY49" s="14"/>
      <c r="AZ49" s="14"/>
      <c r="BA49" s="14"/>
      <c r="BB49" s="14"/>
      <c r="BC49" s="14"/>
      <c r="BD49" s="14"/>
      <c r="BE49" s="14"/>
      <c r="BF49" s="14"/>
      <c r="BG49" s="14"/>
      <c r="BH49" s="14"/>
      <c r="BI49" s="14"/>
      <c r="BJ49" s="14"/>
    </row>
    <row r="50" spans="1:62" s="15" customFormat="1" ht="150" hidden="1" customHeight="1" x14ac:dyDescent="0.25">
      <c r="A50" s="144"/>
      <c r="B50" s="173"/>
      <c r="C50" s="147"/>
      <c r="D50" s="138"/>
      <c r="E50" s="138"/>
      <c r="F50" s="138"/>
      <c r="G50" s="150"/>
      <c r="H50" s="138"/>
      <c r="I50" s="114"/>
      <c r="J50" s="123"/>
      <c r="K50" s="126"/>
      <c r="L50" s="141"/>
      <c r="M50" s="141"/>
      <c r="N50" s="123"/>
      <c r="O50" s="126"/>
      <c r="P50" s="129"/>
      <c r="Q50" s="48"/>
      <c r="R50" s="48"/>
      <c r="S50" s="48"/>
      <c r="T50" s="48"/>
      <c r="U50" s="52" t="str">
        <f t="shared" si="35"/>
        <v xml:space="preserve">  </v>
      </c>
      <c r="V50" s="16" t="str">
        <f t="shared" si="1"/>
        <v/>
      </c>
      <c r="W50" s="46"/>
      <c r="X50" s="46"/>
      <c r="Y50" s="17" t="str">
        <f>IF(AND(W50="Preventivo",X50="Automático"),"50%",IF(AND(W50="Preventivo",X50="Manual"),"40%",IF(AND(W50="Detectivo",X50="Automático"),"40%",IF(AND(W50="Detectivo",X50="Manual"),"30%",IF(AND(W50="Correctivo",X50="Automático"),"35%",IF(AND(W50="Correctivo",X50="Manual"),"25%",""))))))</f>
        <v/>
      </c>
      <c r="Z50" s="46"/>
      <c r="AA50" s="46"/>
      <c r="AB50" s="46"/>
      <c r="AC50" s="18" t="str">
        <f t="shared" si="36"/>
        <v/>
      </c>
      <c r="AD50" s="132"/>
      <c r="AE50" s="17" t="str">
        <f>+AC50</f>
        <v/>
      </c>
      <c r="AF50" s="132"/>
      <c r="AG50" s="19" t="str">
        <f>IFERROR(IF(AND(V45="Impacto",V46="Impacto",V47="Impacto",V48="Impacto",V50="Impacto"),(AG48-(+AG48*Y50)),IF(V50="Impacto",(O45-(+O45*Y50)),IF(V50="Probabilidad",AG48,""))),"")</f>
        <v/>
      </c>
      <c r="AH50" s="135"/>
      <c r="AI50" s="111"/>
      <c r="AJ50" s="52"/>
      <c r="AK50" s="48"/>
      <c r="AL50" s="50"/>
      <c r="AM50" s="48"/>
      <c r="AN50" s="52"/>
      <c r="AO50" s="114"/>
      <c r="AP50" s="117"/>
      <c r="AQ50" s="117"/>
      <c r="AR50" s="118"/>
      <c r="AS50" s="14"/>
      <c r="AT50" s="14"/>
      <c r="AU50" s="14"/>
      <c r="AV50" s="14"/>
      <c r="AW50" s="14"/>
      <c r="AX50" s="14"/>
      <c r="AY50" s="14"/>
      <c r="AZ50" s="14"/>
      <c r="BA50" s="14"/>
      <c r="BB50" s="14"/>
      <c r="BC50" s="14"/>
      <c r="BD50" s="14"/>
      <c r="BE50" s="14"/>
      <c r="BF50" s="14"/>
      <c r="BG50" s="14"/>
      <c r="BH50" s="14"/>
      <c r="BI50" s="14"/>
      <c r="BJ50" s="14"/>
    </row>
    <row r="51" spans="1:62" s="15" customFormat="1" ht="150" hidden="1" customHeight="1" x14ac:dyDescent="0.25">
      <c r="A51" s="144"/>
      <c r="B51" s="173"/>
      <c r="C51" s="147"/>
      <c r="D51" s="138"/>
      <c r="E51" s="138"/>
      <c r="F51" s="138"/>
      <c r="G51" s="150"/>
      <c r="H51" s="138"/>
      <c r="I51" s="114"/>
      <c r="J51" s="123"/>
      <c r="K51" s="126"/>
      <c r="L51" s="141"/>
      <c r="M51" s="141"/>
      <c r="N51" s="123"/>
      <c r="O51" s="126"/>
      <c r="P51" s="129"/>
      <c r="Q51" s="48"/>
      <c r="R51" s="48"/>
      <c r="S51" s="48"/>
      <c r="T51" s="48"/>
      <c r="U51" s="52" t="str">
        <f t="shared" si="35"/>
        <v xml:space="preserve">  </v>
      </c>
      <c r="V51" s="16" t="str">
        <f t="shared" si="1"/>
        <v/>
      </c>
      <c r="W51" s="46"/>
      <c r="X51" s="46"/>
      <c r="Y51" s="17" t="str">
        <f>IF(AND(W51="Preventivo",X51="Automático"),"50%",IF(AND(W51="Preventivo",X51="Manual"),"40%",IF(AND(W51="Detectivo",X51="Automático"),"40%",IF(AND(W51="Detectivo",X51="Manual"),"30%",IF(AND(W51="Correctivo",X51="Automático"),"35%",IF(AND(W51="Correctivo",X51="Manual"),"25%",""))))))</f>
        <v/>
      </c>
      <c r="Z51" s="46"/>
      <c r="AA51" s="46"/>
      <c r="AB51" s="46"/>
      <c r="AC51" s="18" t="str">
        <f t="shared" si="36"/>
        <v/>
      </c>
      <c r="AD51" s="132"/>
      <c r="AE51" s="17" t="str">
        <f>+AC51</f>
        <v/>
      </c>
      <c r="AF51" s="132"/>
      <c r="AG51" s="19" t="str">
        <f>IFERROR(IF(AND(V45="Impacto",V46="Impacto",V47="Impacto",V48="Impacto",V51="Impacto"),(AG48-(+AG48*Y51)),IF(V51="Impacto",(O45-(+O45*Y51)),IF(V51="Probabilidad",AG48,""))),"")</f>
        <v/>
      </c>
      <c r="AH51" s="135"/>
      <c r="AI51" s="111"/>
      <c r="AJ51" s="52"/>
      <c r="AK51" s="48"/>
      <c r="AL51" s="50"/>
      <c r="AM51" s="48"/>
      <c r="AN51" s="52"/>
      <c r="AO51" s="114"/>
      <c r="AP51" s="117"/>
      <c r="AQ51" s="117"/>
      <c r="AR51" s="118"/>
      <c r="AS51" s="14"/>
      <c r="AT51" s="14"/>
      <c r="AU51" s="14"/>
      <c r="AV51" s="14"/>
      <c r="AW51" s="14"/>
      <c r="AX51" s="14"/>
      <c r="AY51" s="14"/>
      <c r="AZ51" s="14"/>
      <c r="BA51" s="14"/>
      <c r="BB51" s="14"/>
      <c r="BC51" s="14"/>
      <c r="BD51" s="14"/>
      <c r="BE51" s="14"/>
      <c r="BF51" s="14"/>
      <c r="BG51" s="14"/>
      <c r="BH51" s="14"/>
      <c r="BI51" s="14"/>
      <c r="BJ51" s="14"/>
    </row>
    <row r="52" spans="1:62" s="15" customFormat="1" ht="150" hidden="1" customHeight="1" x14ac:dyDescent="0.25">
      <c r="A52" s="144"/>
      <c r="B52" s="173"/>
      <c r="C52" s="147"/>
      <c r="D52" s="138"/>
      <c r="E52" s="138"/>
      <c r="F52" s="138"/>
      <c r="G52" s="150"/>
      <c r="H52" s="138"/>
      <c r="I52" s="114"/>
      <c r="J52" s="123"/>
      <c r="K52" s="126"/>
      <c r="L52" s="141"/>
      <c r="M52" s="141"/>
      <c r="N52" s="123"/>
      <c r="O52" s="126"/>
      <c r="P52" s="129"/>
      <c r="Q52" s="48"/>
      <c r="R52" s="48"/>
      <c r="S52" s="48"/>
      <c r="T52" s="48"/>
      <c r="U52" s="52" t="str">
        <f t="shared" si="35"/>
        <v xml:space="preserve">  </v>
      </c>
      <c r="V52" s="16" t="str">
        <f t="shared" si="1"/>
        <v/>
      </c>
      <c r="W52" s="46"/>
      <c r="X52" s="46"/>
      <c r="Y52" s="17" t="str">
        <f>IF(AND(W52="Preventivo",X52="Automático"),"50%",IF(AND(W52="Preventivo",X52="Manual"),"40%",IF(AND(W52="Detectivo",X52="Automático"),"40%",IF(AND(W52="Detectivo",X52="Manual"),"30%",IF(AND(W52="Correctivo",X52="Automático"),"35%",IF(AND(W52="Correctivo",X52="Manual"),"25%",""))))))</f>
        <v/>
      </c>
      <c r="Z52" s="46"/>
      <c r="AA52" s="46"/>
      <c r="AB52" s="46"/>
      <c r="AC52" s="18" t="str">
        <f t="shared" si="36"/>
        <v/>
      </c>
      <c r="AD52" s="132"/>
      <c r="AE52" s="17" t="str">
        <f>+AC52</f>
        <v/>
      </c>
      <c r="AF52" s="132"/>
      <c r="AG52" s="19" t="str">
        <f>IFERROR(IF(AND(V46="Impacto",V47="Impacto",V48="Impacto",V49="Impacto",V52="Impacto"),(AG49-(+AG49*Y52)),IF(V52="Impacto",(O46-(+O46*Y52)),IF(V52="Probabilidad",AG49,""))),"")</f>
        <v/>
      </c>
      <c r="AH52" s="135"/>
      <c r="AI52" s="111"/>
      <c r="AJ52" s="52"/>
      <c r="AK52" s="48"/>
      <c r="AL52" s="50"/>
      <c r="AM52" s="48"/>
      <c r="AN52" s="52"/>
      <c r="AO52" s="114"/>
      <c r="AP52" s="117"/>
      <c r="AQ52" s="117"/>
      <c r="AR52" s="118"/>
      <c r="AS52" s="14"/>
      <c r="AT52" s="14"/>
      <c r="AU52" s="14"/>
      <c r="AV52" s="14"/>
      <c r="AW52" s="14"/>
      <c r="AX52" s="14"/>
      <c r="AY52" s="14"/>
      <c r="AZ52" s="14"/>
      <c r="BA52" s="14"/>
      <c r="BB52" s="14"/>
      <c r="BC52" s="14"/>
      <c r="BD52" s="14"/>
      <c r="BE52" s="14"/>
      <c r="BF52" s="14"/>
      <c r="BG52" s="14"/>
      <c r="BH52" s="14"/>
      <c r="BI52" s="14"/>
      <c r="BJ52" s="14"/>
    </row>
    <row r="53" spans="1:62" s="15" customFormat="1" ht="150" hidden="1" customHeight="1" x14ac:dyDescent="0.25">
      <c r="A53" s="144" t="s">
        <v>77</v>
      </c>
      <c r="B53" s="173"/>
      <c r="C53" s="147"/>
      <c r="D53" s="138"/>
      <c r="E53" s="138"/>
      <c r="F53" s="138"/>
      <c r="G53" s="150" t="str">
        <f t="shared" ref="G53" si="39">+CONCATENATE(D53," ",E53," ",F53)</f>
        <v xml:space="preserve">  </v>
      </c>
      <c r="H53" s="138"/>
      <c r="I53" s="114"/>
      <c r="J53" s="123" t="str">
        <f>IF(I53&lt;=0,"",IF(I53&lt;=3,"Muy Baja",IF(I53&lt;=34,"Baja",IF(I53&lt;=600,"Media",IF(I53&lt;=6000,"Alta","Muy Alta")))))</f>
        <v/>
      </c>
      <c r="K53" s="126" t="str">
        <f>IF(J53="","",IF(J53="Muy Baja",0.2,IF(J53="Baja",0.4,IF(J53="Media",0.6,IF(J53="Alta",0.8,IF(J53="Muy Alta",1,))))))</f>
        <v/>
      </c>
      <c r="L53" s="141"/>
      <c r="M53" s="141">
        <f>IF(NOT(ISERROR(MATCH(L53,'[13]Tabla Impacto'!$B$221:$B$223,0))),'[13]Tabla Impacto'!$F$223,L53)</f>
        <v>0</v>
      </c>
      <c r="N53" s="123" t="str">
        <f>IF(OR(M53='[13]Tabla Impacto'!$C$11,M53='[13]Tabla Impacto'!$D$11),"Leve",IF(OR(M53='[13]Tabla Impacto'!$C$12,M53='[13]Tabla Impacto'!$D$12),"Menor",IF(OR(M53='[13]Tabla Impacto'!$C$13,M53='[13]Tabla Impacto'!$D$13),"Moderado",IF(OR(M53='[13]Tabla Impacto'!$C$14,M53='[13]Tabla Impacto'!$D$14),"Mayor",IF(OR(M53='[13]Tabla Impacto'!$C$15,M53='[13]Tabla Impacto'!$D$15),"Catastrófico","")))))</f>
        <v/>
      </c>
      <c r="O53" s="126" t="str">
        <f>IF(N53="","",IF(N53="Leve",0.2,IF(N53="Menor",0.4,IF(N53="Moderado",0.6,IF(N53="Mayor",0.8,IF(N53="Catastrófico",1,))))))</f>
        <v/>
      </c>
      <c r="P53" s="129" t="str">
        <f>IF(OR(AND(J53="Muy Baja",N53="Leve"),AND(J53="Muy Baja",N53="Menor"),AND(J53="Baja",N53="Leve")),"Bajo",IF(OR(AND(J53="Muy baja",N53="Moderado"),AND(J53="Baja",N53="Menor"),AND(J53="Baja",N53="Moderado"),AND(J53="Media",N53="Leve"),AND(J53="Media",N53="Menor"),AND(J53="Media",N53="Moderado"),AND(J53="Alta",N53="Leve"),AND(J53="Alta",N53="Menor")),"Moderado",IF(OR(AND(J53="Muy Baja",N53="Mayor"),AND(J53="Baja",N53="Mayor"),AND(J53="Media",N53="Mayor"),AND(J53="Alta",N53="Moderado"),AND(J53="Alta",N53="Mayor"),AND(J53="Muy Alta",N53="Leve"),AND(J53="Muy Alta",N53="Menor"),AND(J53="Muy Alta",N53="Moderado"),AND(J53="Muy Alta",N53="Mayor")),"Alto",IF(OR(AND(J53="Muy Baja",N53="Catastrófico"),AND(J53="Baja",N53="Catastrófico"),AND(J53="Media",N53="Catastrófico"),AND(J53="Alta",N53="Catastrófico"),AND(J53="Muy Alta",N53="Catastrófico")),"Extremo",""))))</f>
        <v/>
      </c>
      <c r="Q53" s="48"/>
      <c r="R53" s="50"/>
      <c r="S53" s="48"/>
      <c r="T53" s="50"/>
      <c r="U53" s="52" t="str">
        <f>+CONCATENATE(R53," ",S53," ",T53)</f>
        <v xml:space="preserve">  </v>
      </c>
      <c r="V53" s="16" t="str">
        <f t="shared" si="1"/>
        <v/>
      </c>
      <c r="W53" s="46"/>
      <c r="X53" s="46"/>
      <c r="Y53" s="17" t="str">
        <f>IF(AND(W53="Preventivo",X53="Automático"),"50%",IF(AND(W53="Preventivo",X53="Manual"),"40%",IF(AND(W53="Detectivo",X53="Automático"),"40%",IF(AND(W53="Detectivo",X53="Manual"),"30%",IF(AND(W53="Correctivo",X53="Automático"),"35%",IF(AND(W53="Correctivo",X53="Manual"),"25%",""))))))</f>
        <v/>
      </c>
      <c r="Z53" s="46"/>
      <c r="AA53" s="46"/>
      <c r="AB53" s="46"/>
      <c r="AC53" s="18" t="str">
        <f>IFERROR(IF(V53="Probabilidad",(K53-(+K53*Y53)),IF(V53="Impacto",K53,"")),"")</f>
        <v/>
      </c>
      <c r="AD53" s="132" t="str">
        <f>IFERROR(LOOKUP(LOOKUP(2,1/(AC53:AC59&lt;&gt;""),AC53:AC59),'[13]Opciones Tratamiento'!$I$2:$I$6,'[13]Opciones Tratamiento'!$J$2:$J$6),"")</f>
        <v/>
      </c>
      <c r="AE53" s="17" t="str">
        <f>+AC53</f>
        <v/>
      </c>
      <c r="AF53" s="132" t="str">
        <f>IFERROR(LOOKUP(LOOKUP(2,1/(AG53:AG59&lt;&gt;""),AG53:AG59),'[13]Opciones Tratamiento'!L2:M6),"")</f>
        <v/>
      </c>
      <c r="AG53" s="19" t="str">
        <f>IFERROR(IF(V53="Impacto",(O53-(+O53*Y53)),IF(V53="Probabilidad",O53,"")),"")</f>
        <v/>
      </c>
      <c r="AH53" s="135" t="str">
        <f>IFERROR(IF(OR(AND(AD53="Muy Baja",AF53="Leve"),AND(AD53="Muy Baja",AF53="Menor"),AND(AD53="Baja",AF53="Leve")),"Bajo",IF(OR(AND(AD53="Muy baja",AF53="Moderado"),AND(AD53="Baja",AF53="Menor"),AND(AD53="Baja",AF53="Moderado"),AND(AD53="Media",AF53="Leve"),AND(AD53="Media",AF53="Menor"),AND(AD53="Media",AF53="Moderado"),AND(AD53="Alta",AF53="Leve"),AND(AD53="Alta",AF53="Menor")),"Moderado",IF(OR(AND(AD53="Muy Baja",AF53="Mayor"),AND(AD53="Baja",AF53="Mayor"),AND(AD53="Media",AF53="Mayor"),AND(AD53="Alta",AF53="Moderado"),AND(AD53="Alta",AF53="Mayor"),AND(AD53="Muy Alta",AF53="Leve"),AND(AD53="Muy Alta",AF53="Menor"),AND(AD53="Muy Alta",AF53="Moderado"),AND(AD53="Muy Alta",AF53="Mayor")),"Alto",IF(OR(AND(AD53="Muy Baja",AF53="Catastrófico"),AND(AD53="Baja",AF53="Catastrófico"),AND(AD53="Media",AF53="Catastrófico"),AND(AD53="Alta",AF53="Catastrófico"),AND(AD53="Muy Alta",AF53="Catastrófico")),"Extremo","")))),"")</f>
        <v/>
      </c>
      <c r="AI53" s="111"/>
      <c r="AJ53" s="52"/>
      <c r="AK53" s="48"/>
      <c r="AL53" s="50"/>
      <c r="AM53" s="48"/>
      <c r="AN53" s="52"/>
      <c r="AO53" s="114"/>
      <c r="AP53" s="117"/>
      <c r="AQ53" s="117"/>
      <c r="AR53" s="118"/>
      <c r="AS53" s="14"/>
      <c r="AT53" s="14"/>
      <c r="AU53" s="14"/>
      <c r="AV53" s="14"/>
      <c r="AW53" s="14"/>
      <c r="AX53" s="14"/>
      <c r="AY53" s="14"/>
      <c r="AZ53" s="14"/>
      <c r="BA53" s="14"/>
      <c r="BB53" s="14"/>
      <c r="BC53" s="14"/>
      <c r="BD53" s="14"/>
      <c r="BE53" s="14"/>
      <c r="BF53" s="14"/>
      <c r="BG53" s="14"/>
      <c r="BH53" s="14"/>
      <c r="BI53" s="14"/>
      <c r="BJ53" s="14"/>
    </row>
    <row r="54" spans="1:62" s="15" customFormat="1" ht="150" hidden="1" customHeight="1" x14ac:dyDescent="0.25">
      <c r="A54" s="144"/>
      <c r="B54" s="173"/>
      <c r="C54" s="147"/>
      <c r="D54" s="138"/>
      <c r="E54" s="138"/>
      <c r="F54" s="138"/>
      <c r="G54" s="150"/>
      <c r="H54" s="138"/>
      <c r="I54" s="114"/>
      <c r="J54" s="123"/>
      <c r="K54" s="126"/>
      <c r="L54" s="141"/>
      <c r="M54" s="141"/>
      <c r="N54" s="123"/>
      <c r="O54" s="126"/>
      <c r="P54" s="129"/>
      <c r="Q54" s="48"/>
      <c r="R54" s="48"/>
      <c r="S54" s="48"/>
      <c r="T54" s="48"/>
      <c r="U54" s="52" t="str">
        <f>+CONCATENATE(R54," ",S54," ",T54)</f>
        <v xml:space="preserve">  </v>
      </c>
      <c r="V54" s="16" t="str">
        <f t="shared" si="1"/>
        <v/>
      </c>
      <c r="W54" s="46"/>
      <c r="X54" s="46"/>
      <c r="Y54" s="17" t="str">
        <f t="shared" ref="Y54" si="40">IF(AND(W54="Preventivo",X54="Automático"),"50%",IF(AND(W54="Preventivo",X54="Manual"),"40%",IF(AND(W54="Detectivo",X54="Automático"),"40%",IF(AND(W54="Detectivo",X54="Manual"),"30%",IF(AND(W54="Correctivo",X54="Automático"),"35%",IF(AND(W54="Correctivo",X54="Manual"),"25%",""))))))</f>
        <v/>
      </c>
      <c r="Z54" s="46"/>
      <c r="AA54" s="46"/>
      <c r="AB54" s="46"/>
      <c r="AC54" s="18" t="str">
        <f>IFERROR(IF(AND(V53="Probabilidad",V54="Probabilidad"),(AE53-(+AE53*Y54)),IF(V54="Probabilidad",(K53-(+K53*Y54)),IF(V54="Impacto",AE53,""))),"")</f>
        <v/>
      </c>
      <c r="AD54" s="132"/>
      <c r="AE54" s="17" t="str">
        <f t="shared" ref="AE54" si="41">+AC54</f>
        <v/>
      </c>
      <c r="AF54" s="132"/>
      <c r="AG54" s="19" t="str">
        <f>IFERROR(IF(AND(V53="Impacto",V54="Impacto"),(AG53-(+AG53*Y54)),IF(V54="Impacto",(O53-(+O53*Y54)),IF(V54="Probabilidad",AG53,""))),"")</f>
        <v/>
      </c>
      <c r="AH54" s="135"/>
      <c r="AI54" s="111"/>
      <c r="AJ54" s="52"/>
      <c r="AK54" s="48"/>
      <c r="AL54" s="50"/>
      <c r="AM54" s="48"/>
      <c r="AN54" s="52"/>
      <c r="AO54" s="114"/>
      <c r="AP54" s="117"/>
      <c r="AQ54" s="117"/>
      <c r="AR54" s="118"/>
      <c r="AS54" s="14"/>
      <c r="AT54" s="14"/>
      <c r="AU54" s="14"/>
      <c r="AV54" s="14"/>
      <c r="AW54" s="14"/>
      <c r="AX54" s="14"/>
      <c r="AY54" s="14"/>
      <c r="AZ54" s="14"/>
      <c r="BA54" s="14"/>
      <c r="BB54" s="14"/>
      <c r="BC54" s="14"/>
      <c r="BD54" s="14"/>
      <c r="BE54" s="14"/>
      <c r="BF54" s="14"/>
      <c r="BG54" s="14"/>
      <c r="BH54" s="14"/>
      <c r="BI54" s="14"/>
      <c r="BJ54" s="14"/>
    </row>
    <row r="55" spans="1:62" s="15" customFormat="1" ht="150" hidden="1" customHeight="1" x14ac:dyDescent="0.25">
      <c r="A55" s="144"/>
      <c r="B55" s="173"/>
      <c r="C55" s="147"/>
      <c r="D55" s="138"/>
      <c r="E55" s="138"/>
      <c r="F55" s="138"/>
      <c r="G55" s="150"/>
      <c r="H55" s="138"/>
      <c r="I55" s="114"/>
      <c r="J55" s="123"/>
      <c r="K55" s="126"/>
      <c r="L55" s="141"/>
      <c r="M55" s="141"/>
      <c r="N55" s="123"/>
      <c r="O55" s="126"/>
      <c r="P55" s="129"/>
      <c r="Q55" s="48"/>
      <c r="R55" s="48"/>
      <c r="S55" s="48"/>
      <c r="T55" s="48"/>
      <c r="U55" s="52" t="str">
        <f t="shared" ref="U55:U59" si="42">+CONCATENATE(R55," ",S55," ",T55)</f>
        <v xml:space="preserve">  </v>
      </c>
      <c r="V55" s="16" t="str">
        <f t="shared" si="1"/>
        <v/>
      </c>
      <c r="W55" s="46"/>
      <c r="X55" s="46"/>
      <c r="Y55" s="17" t="str">
        <f>IF(AND(W55="Preventivo",X55="Automático"),"50%",IF(AND(W55="Preventivo",X55="Manual"),"40%",IF(AND(W55="Detectivo",X55="Automático"),"40%",IF(AND(W55="Detectivo",X55="Manual"),"30%",IF(AND(W55="Correctivo",X55="Automático"),"35%",IF(AND(W55="Correctivo",X55="Manual"),"25%",""))))))</f>
        <v/>
      </c>
      <c r="Z55" s="46"/>
      <c r="AA55" s="46"/>
      <c r="AB55" s="46"/>
      <c r="AC55" s="18" t="str">
        <f t="shared" ref="AC55:AC59" si="43">IFERROR(IF(AND(V54="Probabilidad",V55="Probabilidad"),(AE54-(+AE54*Y55)),IF(V55="Probabilidad",(K54-(+K54*Y55)),IF(V55="Impacto",AE54,""))),"")</f>
        <v/>
      </c>
      <c r="AD55" s="132"/>
      <c r="AE55" s="17" t="str">
        <f>+AC55</f>
        <v/>
      </c>
      <c r="AF55" s="132"/>
      <c r="AG55" s="19" t="str">
        <f>IFERROR(IF(AND(V53="Impacto",V54="Impacto",V55="Impacto"),(AG54-(+AG54*Y55)),IF(V55="Impacto",(O53-(+O53*Y55)),IF(V55="Probabilidad",AG54,""))),"")</f>
        <v/>
      </c>
      <c r="AH55" s="135"/>
      <c r="AI55" s="111"/>
      <c r="AJ55" s="52"/>
      <c r="AK55" s="48"/>
      <c r="AL55" s="50"/>
      <c r="AM55" s="48"/>
      <c r="AN55" s="52"/>
      <c r="AO55" s="114"/>
      <c r="AP55" s="117"/>
      <c r="AQ55" s="117"/>
      <c r="AR55" s="118"/>
      <c r="AS55" s="14"/>
      <c r="AT55" s="14"/>
      <c r="AU55" s="14"/>
      <c r="AV55" s="14"/>
      <c r="AW55" s="14"/>
      <c r="AX55" s="14"/>
      <c r="AY55" s="14"/>
      <c r="AZ55" s="14"/>
      <c r="BA55" s="14"/>
      <c r="BB55" s="14"/>
      <c r="BC55" s="14"/>
      <c r="BD55" s="14"/>
      <c r="BE55" s="14"/>
      <c r="BF55" s="14"/>
      <c r="BG55" s="14"/>
      <c r="BH55" s="14"/>
      <c r="BI55" s="14"/>
      <c r="BJ55" s="14"/>
    </row>
    <row r="56" spans="1:62" s="15" customFormat="1" ht="150" hidden="1" customHeight="1" x14ac:dyDescent="0.25">
      <c r="A56" s="144"/>
      <c r="B56" s="173"/>
      <c r="C56" s="147"/>
      <c r="D56" s="138"/>
      <c r="E56" s="138"/>
      <c r="F56" s="138"/>
      <c r="G56" s="150"/>
      <c r="H56" s="138"/>
      <c r="I56" s="114"/>
      <c r="J56" s="123"/>
      <c r="K56" s="126"/>
      <c r="L56" s="141"/>
      <c r="M56" s="141"/>
      <c r="N56" s="123"/>
      <c r="O56" s="126"/>
      <c r="P56" s="129"/>
      <c r="Q56" s="48"/>
      <c r="R56" s="48"/>
      <c r="S56" s="48"/>
      <c r="T56" s="48"/>
      <c r="U56" s="52" t="str">
        <f t="shared" si="42"/>
        <v xml:space="preserve">  </v>
      </c>
      <c r="V56" s="16" t="str">
        <f t="shared" si="1"/>
        <v/>
      </c>
      <c r="W56" s="46"/>
      <c r="X56" s="46"/>
      <c r="Y56" s="17" t="str">
        <f t="shared" ref="Y56" si="44">IF(AND(W56="Preventivo",X56="Automático"),"50%",IF(AND(W56="Preventivo",X56="Manual"),"40%",IF(AND(W56="Detectivo",X56="Automático"),"40%",IF(AND(W56="Detectivo",X56="Manual"),"30%",IF(AND(W56="Correctivo",X56="Automático"),"35%",IF(AND(W56="Correctivo",X56="Manual"),"25%",""))))))</f>
        <v/>
      </c>
      <c r="Z56" s="46"/>
      <c r="AA56" s="46"/>
      <c r="AB56" s="46"/>
      <c r="AC56" s="18" t="str">
        <f t="shared" si="43"/>
        <v/>
      </c>
      <c r="AD56" s="132"/>
      <c r="AE56" s="17" t="str">
        <f t="shared" ref="AE56" si="45">+AC56</f>
        <v/>
      </c>
      <c r="AF56" s="132"/>
      <c r="AG56" s="19" t="str">
        <f>IFERROR(IF(AND(V53="Impacto",V54="Impacto",V55="Impacto",V56="Impacto"),(AG55-(+AG55*Y56)),IF(V56="Impacto",(O53-(+O53*Y56)),IF(V56="Probabilidad",AG55,""))),"")</f>
        <v/>
      </c>
      <c r="AH56" s="135"/>
      <c r="AI56" s="111"/>
      <c r="AJ56" s="52"/>
      <c r="AK56" s="48"/>
      <c r="AL56" s="50"/>
      <c r="AM56" s="48"/>
      <c r="AN56" s="52"/>
      <c r="AO56" s="114"/>
      <c r="AP56" s="117"/>
      <c r="AQ56" s="117"/>
      <c r="AR56" s="118"/>
      <c r="AS56" s="14"/>
      <c r="AT56" s="14"/>
      <c r="AU56" s="14"/>
      <c r="AV56" s="14"/>
      <c r="AW56" s="14"/>
      <c r="AX56" s="14"/>
      <c r="AY56" s="14"/>
      <c r="AZ56" s="14"/>
      <c r="BA56" s="14"/>
      <c r="BB56" s="14"/>
      <c r="BC56" s="14"/>
      <c r="BD56" s="14"/>
      <c r="BE56" s="14"/>
      <c r="BF56" s="14"/>
      <c r="BG56" s="14"/>
      <c r="BH56" s="14"/>
      <c r="BI56" s="14"/>
      <c r="BJ56" s="14"/>
    </row>
    <row r="57" spans="1:62" s="15" customFormat="1" ht="150" hidden="1" customHeight="1" x14ac:dyDescent="0.25">
      <c r="A57" s="144"/>
      <c r="B57" s="173"/>
      <c r="C57" s="147"/>
      <c r="D57" s="138"/>
      <c r="E57" s="138"/>
      <c r="F57" s="138"/>
      <c r="G57" s="150"/>
      <c r="H57" s="138"/>
      <c r="I57" s="114"/>
      <c r="J57" s="123"/>
      <c r="K57" s="126"/>
      <c r="L57" s="141"/>
      <c r="M57" s="141"/>
      <c r="N57" s="123"/>
      <c r="O57" s="126"/>
      <c r="P57" s="129"/>
      <c r="Q57" s="48"/>
      <c r="R57" s="48"/>
      <c r="S57" s="48"/>
      <c r="T57" s="48"/>
      <c r="U57" s="52" t="str">
        <f t="shared" si="42"/>
        <v xml:space="preserve">  </v>
      </c>
      <c r="V57" s="16" t="str">
        <f t="shared" si="1"/>
        <v/>
      </c>
      <c r="W57" s="46"/>
      <c r="X57" s="46"/>
      <c r="Y57" s="17" t="str">
        <f>IF(AND(W57="Preventivo",X57="Automático"),"50%",IF(AND(W57="Preventivo",X57="Manual"),"40%",IF(AND(W57="Detectivo",X57="Automático"),"40%",IF(AND(W57="Detectivo",X57="Manual"),"30%",IF(AND(W57="Correctivo",X57="Automático"),"35%",IF(AND(W57="Correctivo",X57="Manual"),"25%",""))))))</f>
        <v/>
      </c>
      <c r="Z57" s="46"/>
      <c r="AA57" s="46"/>
      <c r="AB57" s="46"/>
      <c r="AC57" s="18" t="str">
        <f t="shared" si="43"/>
        <v/>
      </c>
      <c r="AD57" s="132"/>
      <c r="AE57" s="17" t="str">
        <f>+AC57</f>
        <v/>
      </c>
      <c r="AF57" s="132"/>
      <c r="AG57" s="19" t="str">
        <f>IFERROR(IF(AND(V52="Impacto",V53="Impacto",V54="Impacto",V55="Impacto",V57="Impacto"),(AG55-(+AG55*Y57)),IF(V57="Impacto",(O52-(+O52*Y57)),IF(V57="Probabilidad",AG55,""))),"")</f>
        <v/>
      </c>
      <c r="AH57" s="135"/>
      <c r="AI57" s="111"/>
      <c r="AJ57" s="52"/>
      <c r="AK57" s="48"/>
      <c r="AL57" s="50"/>
      <c r="AM57" s="48"/>
      <c r="AN57" s="52"/>
      <c r="AO57" s="114"/>
      <c r="AP57" s="117"/>
      <c r="AQ57" s="117"/>
      <c r="AR57" s="118"/>
      <c r="AS57" s="14"/>
      <c r="AT57" s="14"/>
      <c r="AU57" s="14"/>
      <c r="AV57" s="14"/>
      <c r="AW57" s="14"/>
      <c r="AX57" s="14"/>
      <c r="AY57" s="14"/>
      <c r="AZ57" s="14"/>
      <c r="BA57" s="14"/>
      <c r="BB57" s="14"/>
      <c r="BC57" s="14"/>
      <c r="BD57" s="14"/>
      <c r="BE57" s="14"/>
      <c r="BF57" s="14"/>
      <c r="BG57" s="14"/>
      <c r="BH57" s="14"/>
      <c r="BI57" s="14"/>
      <c r="BJ57" s="14"/>
    </row>
    <row r="58" spans="1:62" s="15" customFormat="1" ht="150" hidden="1" customHeight="1" x14ac:dyDescent="0.25">
      <c r="A58" s="144"/>
      <c r="B58" s="173"/>
      <c r="C58" s="147"/>
      <c r="D58" s="138"/>
      <c r="E58" s="138"/>
      <c r="F58" s="138"/>
      <c r="G58" s="150"/>
      <c r="H58" s="138"/>
      <c r="I58" s="114"/>
      <c r="J58" s="123"/>
      <c r="K58" s="126"/>
      <c r="L58" s="141"/>
      <c r="M58" s="141"/>
      <c r="N58" s="123"/>
      <c r="O58" s="126"/>
      <c r="P58" s="129"/>
      <c r="Q58" s="48"/>
      <c r="R58" s="48"/>
      <c r="S58" s="48"/>
      <c r="T58" s="48"/>
      <c r="U58" s="52" t="str">
        <f t="shared" si="42"/>
        <v xml:space="preserve">  </v>
      </c>
      <c r="V58" s="16" t="str">
        <f t="shared" si="1"/>
        <v/>
      </c>
      <c r="W58" s="46"/>
      <c r="X58" s="46"/>
      <c r="Y58" s="17" t="str">
        <f>IF(AND(W58="Preventivo",X58="Automático"),"50%",IF(AND(W58="Preventivo",X58="Manual"),"40%",IF(AND(W58="Detectivo",X58="Automático"),"40%",IF(AND(W58="Detectivo",X58="Manual"),"30%",IF(AND(W58="Correctivo",X58="Automático"),"35%",IF(AND(W58="Correctivo",X58="Manual"),"25%",""))))))</f>
        <v/>
      </c>
      <c r="Z58" s="46"/>
      <c r="AA58" s="46"/>
      <c r="AB58" s="46"/>
      <c r="AC58" s="18" t="str">
        <f t="shared" si="43"/>
        <v/>
      </c>
      <c r="AD58" s="132"/>
      <c r="AE58" s="17" t="str">
        <f>+AC58</f>
        <v/>
      </c>
      <c r="AF58" s="132"/>
      <c r="AG58" s="19" t="str">
        <f>IFERROR(IF(AND(V52="Impacto",V53="Impacto",V54="Impacto",V55="Impacto",V58="Impacto"),(AG55-(+AG55*Y58)),IF(V58="Impacto",(O52-(+O52*Y58)),IF(V58="Probabilidad",AG55,""))),"")</f>
        <v/>
      </c>
      <c r="AH58" s="135"/>
      <c r="AI58" s="111"/>
      <c r="AJ58" s="52"/>
      <c r="AK58" s="48"/>
      <c r="AL58" s="50"/>
      <c r="AM58" s="48"/>
      <c r="AN58" s="52"/>
      <c r="AO58" s="114"/>
      <c r="AP58" s="117"/>
      <c r="AQ58" s="117"/>
      <c r="AR58" s="118"/>
      <c r="AS58" s="14"/>
      <c r="AT58" s="14"/>
      <c r="AU58" s="14"/>
      <c r="AV58" s="14"/>
      <c r="AW58" s="14"/>
      <c r="AX58" s="14"/>
      <c r="AY58" s="14"/>
      <c r="AZ58" s="14"/>
      <c r="BA58" s="14"/>
      <c r="BB58" s="14"/>
      <c r="BC58" s="14"/>
      <c r="BD58" s="14"/>
      <c r="BE58" s="14"/>
      <c r="BF58" s="14"/>
      <c r="BG58" s="14"/>
      <c r="BH58" s="14"/>
      <c r="BI58" s="14"/>
      <c r="BJ58" s="14"/>
    </row>
    <row r="59" spans="1:62" s="15" customFormat="1" ht="150" hidden="1" customHeight="1" x14ac:dyDescent="0.25">
      <c r="A59" s="144"/>
      <c r="B59" s="173"/>
      <c r="C59" s="147"/>
      <c r="D59" s="138"/>
      <c r="E59" s="138"/>
      <c r="F59" s="138"/>
      <c r="G59" s="150"/>
      <c r="H59" s="138"/>
      <c r="I59" s="114"/>
      <c r="J59" s="123"/>
      <c r="K59" s="126"/>
      <c r="L59" s="141"/>
      <c r="M59" s="141"/>
      <c r="N59" s="123"/>
      <c r="O59" s="126"/>
      <c r="P59" s="129"/>
      <c r="Q59" s="48"/>
      <c r="R59" s="48"/>
      <c r="S59" s="48"/>
      <c r="T59" s="48"/>
      <c r="U59" s="52" t="str">
        <f t="shared" si="42"/>
        <v xml:space="preserve">  </v>
      </c>
      <c r="V59" s="16" t="str">
        <f t="shared" si="1"/>
        <v/>
      </c>
      <c r="W59" s="46"/>
      <c r="X59" s="46"/>
      <c r="Y59" s="17" t="str">
        <f>IF(AND(W59="Preventivo",X59="Automático"),"50%",IF(AND(W59="Preventivo",X59="Manual"),"40%",IF(AND(W59="Detectivo",X59="Automático"),"40%",IF(AND(W59="Detectivo",X59="Manual"),"30%",IF(AND(W59="Correctivo",X59="Automático"),"35%",IF(AND(W59="Correctivo",X59="Manual"),"25%",""))))))</f>
        <v/>
      </c>
      <c r="Z59" s="46"/>
      <c r="AA59" s="46"/>
      <c r="AB59" s="46"/>
      <c r="AC59" s="18" t="str">
        <f t="shared" si="43"/>
        <v/>
      </c>
      <c r="AD59" s="132"/>
      <c r="AE59" s="17" t="str">
        <f>+AC59</f>
        <v/>
      </c>
      <c r="AF59" s="132"/>
      <c r="AG59" s="19" t="str">
        <f>IFERROR(IF(AND(V53="Impacto",V54="Impacto",V55="Impacto",V56="Impacto",V59="Impacto"),(AG56-(+AG56*Y59)),IF(V59="Impacto",(O53-(+O53*Y59)),IF(V59="Probabilidad",AG56,""))),"")</f>
        <v/>
      </c>
      <c r="AH59" s="135"/>
      <c r="AI59" s="111"/>
      <c r="AJ59" s="52"/>
      <c r="AK59" s="48"/>
      <c r="AL59" s="50"/>
      <c r="AM59" s="48"/>
      <c r="AN59" s="52"/>
      <c r="AO59" s="114"/>
      <c r="AP59" s="117"/>
      <c r="AQ59" s="117"/>
      <c r="AR59" s="118"/>
      <c r="AS59" s="14"/>
      <c r="AT59" s="14"/>
      <c r="AU59" s="14"/>
      <c r="AV59" s="14"/>
      <c r="AW59" s="14"/>
      <c r="AX59" s="14"/>
      <c r="AY59" s="14"/>
      <c r="AZ59" s="14"/>
      <c r="BA59" s="14"/>
      <c r="BB59" s="14"/>
      <c r="BC59" s="14"/>
      <c r="BD59" s="14"/>
      <c r="BE59" s="14"/>
      <c r="BF59" s="14"/>
      <c r="BG59" s="14"/>
      <c r="BH59" s="14"/>
      <c r="BI59" s="14"/>
      <c r="BJ59" s="14"/>
    </row>
    <row r="60" spans="1:62" s="15" customFormat="1" ht="150" hidden="1" customHeight="1" x14ac:dyDescent="0.25">
      <c r="A60" s="144" t="s">
        <v>78</v>
      </c>
      <c r="B60" s="173"/>
      <c r="C60" s="147"/>
      <c r="D60" s="138"/>
      <c r="E60" s="138"/>
      <c r="F60" s="138"/>
      <c r="G60" s="150" t="str">
        <f t="shared" ref="G60" si="46">+CONCATENATE(D60," ",E60," ",F60)</f>
        <v xml:space="preserve">  </v>
      </c>
      <c r="H60" s="138"/>
      <c r="I60" s="114"/>
      <c r="J60" s="123" t="str">
        <f>IF(I60&lt;=0,"",IF(I60&lt;=3,"Muy Baja",IF(I60&lt;=34,"Baja",IF(I60&lt;=600,"Media",IF(I60&lt;=6000,"Alta","Muy Alta")))))</f>
        <v/>
      </c>
      <c r="K60" s="126" t="str">
        <f>IF(J60="","",IF(J60="Muy Baja",0.2,IF(J60="Baja",0.4,IF(J60="Media",0.6,IF(J60="Alta",0.8,IF(J60="Muy Alta",1,))))))</f>
        <v/>
      </c>
      <c r="L60" s="141"/>
      <c r="M60" s="141">
        <f>IF(NOT(ISERROR(MATCH(L60,'[13]Tabla Impacto'!$B$221:$B$223,0))),'[13]Tabla Impacto'!$F$223,L60)</f>
        <v>0</v>
      </c>
      <c r="N60" s="123" t="str">
        <f>IF(OR(M60='[13]Tabla Impacto'!$C$11,M60='[13]Tabla Impacto'!$D$11),"Leve",IF(OR(M60='[13]Tabla Impacto'!$C$12,M60='[13]Tabla Impacto'!$D$12),"Menor",IF(OR(M60='[13]Tabla Impacto'!$C$13,M60='[13]Tabla Impacto'!$D$13),"Moderado",IF(OR(M60='[13]Tabla Impacto'!$C$14,M60='[13]Tabla Impacto'!$D$14),"Mayor",IF(OR(M60='[13]Tabla Impacto'!$C$15,M60='[13]Tabla Impacto'!$D$15),"Catastrófico","")))))</f>
        <v/>
      </c>
      <c r="O60" s="126" t="str">
        <f>IF(N60="","",IF(N60="Leve",0.2,IF(N60="Menor",0.4,IF(N60="Moderado",0.6,IF(N60="Mayor",0.8,IF(N60="Catastrófico",1,))))))</f>
        <v/>
      </c>
      <c r="P60" s="129" t="str">
        <f>IF(OR(AND(J60="Muy Baja",N60="Leve"),AND(J60="Muy Baja",N60="Menor"),AND(J60="Baja",N60="Leve")),"Bajo",IF(OR(AND(J60="Muy baja",N60="Moderado"),AND(J60="Baja",N60="Menor"),AND(J60="Baja",N60="Moderado"),AND(J60="Media",N60="Leve"),AND(J60="Media",N60="Menor"),AND(J60="Media",N60="Moderado"),AND(J60="Alta",N60="Leve"),AND(J60="Alta",N60="Menor")),"Moderado",IF(OR(AND(J60="Muy Baja",N60="Mayor"),AND(J60="Baja",N60="Mayor"),AND(J60="Media",N60="Mayor"),AND(J60="Alta",N60="Moderado"),AND(J60="Alta",N60="Mayor"),AND(J60="Muy Alta",N60="Leve"),AND(J60="Muy Alta",N60="Menor"),AND(J60="Muy Alta",N60="Moderado"),AND(J60="Muy Alta",N60="Mayor")),"Alto",IF(OR(AND(J60="Muy Baja",N60="Catastrófico"),AND(J60="Baja",N60="Catastrófico"),AND(J60="Media",N60="Catastrófico"),AND(J60="Alta",N60="Catastrófico"),AND(J60="Muy Alta",N60="Catastrófico")),"Extremo",""))))</f>
        <v/>
      </c>
      <c r="Q60" s="48"/>
      <c r="R60" s="50"/>
      <c r="S60" s="48"/>
      <c r="T60" s="50"/>
      <c r="U60" s="52" t="str">
        <f>+CONCATENATE(R60," ",S60," ",T60)</f>
        <v xml:space="preserve">  </v>
      </c>
      <c r="V60" s="16" t="str">
        <f t="shared" si="1"/>
        <v/>
      </c>
      <c r="W60" s="46"/>
      <c r="X60" s="46"/>
      <c r="Y60" s="17" t="str">
        <f>IF(AND(W60="Preventivo",X60="Automático"),"50%",IF(AND(W60="Preventivo",X60="Manual"),"40%",IF(AND(W60="Detectivo",X60="Automático"),"40%",IF(AND(W60="Detectivo",X60="Manual"),"30%",IF(AND(W60="Correctivo",X60="Automático"),"35%",IF(AND(W60="Correctivo",X60="Manual"),"25%",""))))))</f>
        <v/>
      </c>
      <c r="Z60" s="46"/>
      <c r="AA60" s="46"/>
      <c r="AB60" s="46"/>
      <c r="AC60" s="18" t="str">
        <f>IFERROR(IF(V60="Probabilidad",(K60-(+K60*Y60)),IF(V60="Impacto",K60,"")),"")</f>
        <v/>
      </c>
      <c r="AD60" s="132" t="str">
        <f>IFERROR(LOOKUP(LOOKUP(2,1/(AC60:AC66&lt;&gt;""),AC60:AC66),'[13]Opciones Tratamiento'!$I$2:$I$6,'[13]Opciones Tratamiento'!$J$2:$J$6),"")</f>
        <v/>
      </c>
      <c r="AE60" s="17" t="str">
        <f>+AC60</f>
        <v/>
      </c>
      <c r="AF60" s="132" t="str">
        <f>IFERROR(LOOKUP(LOOKUP(2,1/(AG60:AG66&lt;&gt;""),AG60:AG66),'[13]Opciones Tratamiento'!L2:M6),"")</f>
        <v/>
      </c>
      <c r="AG60" s="19" t="str">
        <f>IFERROR(IF(V60="Impacto",(O60-(+O60*Y60)),IF(V60="Probabilidad",O60,"")),"")</f>
        <v/>
      </c>
      <c r="AH60" s="135" t="str">
        <f>IFERROR(IF(OR(AND(AD60="Muy Baja",AF60="Leve"),AND(AD60="Muy Baja",AF60="Menor"),AND(AD60="Baja",AF60="Leve")),"Bajo",IF(OR(AND(AD60="Muy baja",AF60="Moderado"),AND(AD60="Baja",AF60="Menor"),AND(AD60="Baja",AF60="Moderado"),AND(AD60="Media",AF60="Leve"),AND(AD60="Media",AF60="Menor"),AND(AD60="Media",AF60="Moderado"),AND(AD60="Alta",AF60="Leve"),AND(AD60="Alta",AF60="Menor")),"Moderado",IF(OR(AND(AD60="Muy Baja",AF60="Mayor"),AND(AD60="Baja",AF60="Mayor"),AND(AD60="Media",AF60="Mayor"),AND(AD60="Alta",AF60="Moderado"),AND(AD60="Alta",AF60="Mayor"),AND(AD60="Muy Alta",AF60="Leve"),AND(AD60="Muy Alta",AF60="Menor"),AND(AD60="Muy Alta",AF60="Moderado"),AND(AD60="Muy Alta",AF60="Mayor")),"Alto",IF(OR(AND(AD60="Muy Baja",AF60="Catastrófico"),AND(AD60="Baja",AF60="Catastrófico"),AND(AD60="Media",AF60="Catastrófico"),AND(AD60="Alta",AF60="Catastrófico"),AND(AD60="Muy Alta",AF60="Catastrófico")),"Extremo","")))),"")</f>
        <v/>
      </c>
      <c r="AI60" s="111"/>
      <c r="AJ60" s="52"/>
      <c r="AK60" s="48"/>
      <c r="AL60" s="50"/>
      <c r="AM60" s="48"/>
      <c r="AN60" s="52"/>
      <c r="AO60" s="114"/>
      <c r="AP60" s="117"/>
      <c r="AQ60" s="117"/>
      <c r="AR60" s="118"/>
      <c r="AS60" s="14"/>
      <c r="AT60" s="14"/>
      <c r="AU60" s="14"/>
      <c r="AV60" s="14"/>
      <c r="AW60" s="14"/>
      <c r="AX60" s="14"/>
      <c r="AY60" s="14"/>
      <c r="AZ60" s="14"/>
      <c r="BA60" s="14"/>
      <c r="BB60" s="14"/>
      <c r="BC60" s="14"/>
      <c r="BD60" s="14"/>
      <c r="BE60" s="14"/>
      <c r="BF60" s="14"/>
      <c r="BG60" s="14"/>
      <c r="BH60" s="14"/>
      <c r="BI60" s="14"/>
      <c r="BJ60" s="14"/>
    </row>
    <row r="61" spans="1:62" s="15" customFormat="1" ht="150" hidden="1" customHeight="1" x14ac:dyDescent="0.25">
      <c r="A61" s="144"/>
      <c r="B61" s="173"/>
      <c r="C61" s="147"/>
      <c r="D61" s="138"/>
      <c r="E61" s="138"/>
      <c r="F61" s="138"/>
      <c r="G61" s="150"/>
      <c r="H61" s="138"/>
      <c r="I61" s="114"/>
      <c r="J61" s="123"/>
      <c r="K61" s="126"/>
      <c r="L61" s="141"/>
      <c r="M61" s="141"/>
      <c r="N61" s="123"/>
      <c r="O61" s="126"/>
      <c r="P61" s="129"/>
      <c r="Q61" s="48"/>
      <c r="R61" s="48"/>
      <c r="S61" s="48"/>
      <c r="T61" s="48"/>
      <c r="U61" s="52" t="str">
        <f>+CONCATENATE(R61," ",S61," ",T61)</f>
        <v xml:space="preserve">  </v>
      </c>
      <c r="V61" s="16" t="str">
        <f t="shared" si="1"/>
        <v/>
      </c>
      <c r="W61" s="46"/>
      <c r="X61" s="46"/>
      <c r="Y61" s="17" t="str">
        <f t="shared" ref="Y61" si="47">IF(AND(W61="Preventivo",X61="Automático"),"50%",IF(AND(W61="Preventivo",X61="Manual"),"40%",IF(AND(W61="Detectivo",X61="Automático"),"40%",IF(AND(W61="Detectivo",X61="Manual"),"30%",IF(AND(W61="Correctivo",X61="Automático"),"35%",IF(AND(W61="Correctivo",X61="Manual"),"25%",""))))))</f>
        <v/>
      </c>
      <c r="Z61" s="46"/>
      <c r="AA61" s="46"/>
      <c r="AB61" s="46"/>
      <c r="AC61" s="18" t="str">
        <f>IFERROR(IF(AND(V60="Probabilidad",V61="Probabilidad"),(AE60-(+AE60*Y61)),IF(V61="Probabilidad",(K60-(+K60*Y61)),IF(V61="Impacto",AE60,""))),"")</f>
        <v/>
      </c>
      <c r="AD61" s="132"/>
      <c r="AE61" s="17" t="str">
        <f t="shared" ref="AE61" si="48">+AC61</f>
        <v/>
      </c>
      <c r="AF61" s="132"/>
      <c r="AG61" s="19" t="str">
        <f>IFERROR(IF(AND(V60="Impacto",V61="Impacto"),(AG60-(+AG60*Y61)),IF(V61="Impacto",(O60-(+O60*Y61)),IF(V61="Probabilidad",AG60,""))),"")</f>
        <v/>
      </c>
      <c r="AH61" s="135"/>
      <c r="AI61" s="111"/>
      <c r="AJ61" s="52"/>
      <c r="AK61" s="48"/>
      <c r="AL61" s="50"/>
      <c r="AM61" s="48"/>
      <c r="AN61" s="52"/>
      <c r="AO61" s="114"/>
      <c r="AP61" s="117"/>
      <c r="AQ61" s="117"/>
      <c r="AR61" s="118"/>
      <c r="AS61" s="14"/>
      <c r="AT61" s="14"/>
      <c r="AU61" s="14"/>
      <c r="AV61" s="14"/>
      <c r="AW61" s="14"/>
      <c r="AX61" s="14"/>
      <c r="AY61" s="14"/>
      <c r="AZ61" s="14"/>
      <c r="BA61" s="14"/>
      <c r="BB61" s="14"/>
      <c r="BC61" s="14"/>
      <c r="BD61" s="14"/>
      <c r="BE61" s="14"/>
      <c r="BF61" s="14"/>
      <c r="BG61" s="14"/>
      <c r="BH61" s="14"/>
      <c r="BI61" s="14"/>
      <c r="BJ61" s="14"/>
    </row>
    <row r="62" spans="1:62" s="15" customFormat="1" ht="150" hidden="1" customHeight="1" x14ac:dyDescent="0.25">
      <c r="A62" s="144"/>
      <c r="B62" s="173"/>
      <c r="C62" s="147"/>
      <c r="D62" s="138"/>
      <c r="E62" s="138"/>
      <c r="F62" s="138"/>
      <c r="G62" s="150"/>
      <c r="H62" s="138"/>
      <c r="I62" s="114"/>
      <c r="J62" s="123"/>
      <c r="K62" s="126"/>
      <c r="L62" s="141"/>
      <c r="M62" s="141"/>
      <c r="N62" s="123"/>
      <c r="O62" s="126"/>
      <c r="P62" s="129"/>
      <c r="Q62" s="48"/>
      <c r="R62" s="48"/>
      <c r="S62" s="48"/>
      <c r="T62" s="48"/>
      <c r="U62" s="52" t="str">
        <f t="shared" ref="U62:U66" si="49">+CONCATENATE(R62," ",S62," ",T62)</f>
        <v xml:space="preserve">  </v>
      </c>
      <c r="V62" s="16" t="str">
        <f t="shared" si="1"/>
        <v/>
      </c>
      <c r="W62" s="46"/>
      <c r="X62" s="46"/>
      <c r="Y62" s="17" t="str">
        <f>IF(AND(W62="Preventivo",X62="Automático"),"50%",IF(AND(W62="Preventivo",X62="Manual"),"40%",IF(AND(W62="Detectivo",X62="Automático"),"40%",IF(AND(W62="Detectivo",X62="Manual"),"30%",IF(AND(W62="Correctivo",X62="Automático"),"35%",IF(AND(W62="Correctivo",X62="Manual"),"25%",""))))))</f>
        <v/>
      </c>
      <c r="Z62" s="46"/>
      <c r="AA62" s="46"/>
      <c r="AB62" s="46"/>
      <c r="AC62" s="18" t="str">
        <f t="shared" ref="AC62:AC66" si="50">IFERROR(IF(AND(V61="Probabilidad",V62="Probabilidad"),(AE61-(+AE61*Y62)),IF(V62="Probabilidad",(K61-(+K61*Y62)),IF(V62="Impacto",AE61,""))),"")</f>
        <v/>
      </c>
      <c r="AD62" s="132"/>
      <c r="AE62" s="17" t="str">
        <f>+AC62</f>
        <v/>
      </c>
      <c r="AF62" s="132"/>
      <c r="AG62" s="19" t="str">
        <f>IFERROR(IF(AND(V60="Impacto",V61="Impacto",V62="Impacto"),(AG61-(+AG61*Y62)),IF(V62="Impacto",(O60-(+O60*Y62)),IF(V62="Probabilidad",AG61,""))),"")</f>
        <v/>
      </c>
      <c r="AH62" s="135"/>
      <c r="AI62" s="111"/>
      <c r="AJ62" s="52"/>
      <c r="AK62" s="48"/>
      <c r="AL62" s="50"/>
      <c r="AM62" s="48"/>
      <c r="AN62" s="52"/>
      <c r="AO62" s="114"/>
      <c r="AP62" s="117"/>
      <c r="AQ62" s="117"/>
      <c r="AR62" s="118"/>
      <c r="AS62" s="14"/>
      <c r="AT62" s="14"/>
      <c r="AU62" s="14"/>
      <c r="AV62" s="14"/>
      <c r="AW62" s="14"/>
      <c r="AX62" s="14"/>
      <c r="AY62" s="14"/>
      <c r="AZ62" s="14"/>
      <c r="BA62" s="14"/>
      <c r="BB62" s="14"/>
      <c r="BC62" s="14"/>
      <c r="BD62" s="14"/>
      <c r="BE62" s="14"/>
      <c r="BF62" s="14"/>
      <c r="BG62" s="14"/>
      <c r="BH62" s="14"/>
      <c r="BI62" s="14"/>
      <c r="BJ62" s="14"/>
    </row>
    <row r="63" spans="1:62" s="15" customFormat="1" ht="150" hidden="1" customHeight="1" x14ac:dyDescent="0.25">
      <c r="A63" s="144"/>
      <c r="B63" s="173"/>
      <c r="C63" s="147"/>
      <c r="D63" s="138"/>
      <c r="E63" s="138"/>
      <c r="F63" s="138"/>
      <c r="G63" s="150"/>
      <c r="H63" s="138"/>
      <c r="I63" s="114"/>
      <c r="J63" s="123"/>
      <c r="K63" s="126"/>
      <c r="L63" s="141"/>
      <c r="M63" s="141"/>
      <c r="N63" s="123"/>
      <c r="O63" s="126"/>
      <c r="P63" s="129"/>
      <c r="Q63" s="48"/>
      <c r="R63" s="48"/>
      <c r="S63" s="48"/>
      <c r="T63" s="48"/>
      <c r="U63" s="52" t="str">
        <f t="shared" si="49"/>
        <v xml:space="preserve">  </v>
      </c>
      <c r="V63" s="16" t="str">
        <f t="shared" si="1"/>
        <v/>
      </c>
      <c r="W63" s="46"/>
      <c r="X63" s="46"/>
      <c r="Y63" s="17" t="str">
        <f t="shared" ref="Y63:Y65" si="51">IF(AND(W63="Preventivo",X63="Automático"),"50%",IF(AND(W63="Preventivo",X63="Manual"),"40%",IF(AND(W63="Detectivo",X63="Automático"),"40%",IF(AND(W63="Detectivo",X63="Manual"),"30%",IF(AND(W63="Correctivo",X63="Automático"),"35%",IF(AND(W63="Correctivo",X63="Manual"),"25%",""))))))</f>
        <v/>
      </c>
      <c r="Z63" s="46"/>
      <c r="AA63" s="46"/>
      <c r="AB63" s="46"/>
      <c r="AC63" s="18" t="str">
        <f t="shared" si="50"/>
        <v/>
      </c>
      <c r="AD63" s="132"/>
      <c r="AE63" s="17" t="str">
        <f t="shared" ref="AE63:AE65" si="52">+AC63</f>
        <v/>
      </c>
      <c r="AF63" s="132"/>
      <c r="AG63" s="19" t="str">
        <f>IFERROR(IF(AND(V60="Impacto",V61="Impacto",V62="Impacto",V63="Impacto"),(AG62-(+AG62*Y63)),IF(V63="Impacto",(O60-(+O60*Y63)),IF(V63="Probabilidad",AG62,""))),"")</f>
        <v/>
      </c>
      <c r="AH63" s="135"/>
      <c r="AI63" s="111"/>
      <c r="AJ63" s="52"/>
      <c r="AK63" s="48"/>
      <c r="AL63" s="50"/>
      <c r="AM63" s="48"/>
      <c r="AN63" s="52"/>
      <c r="AO63" s="114"/>
      <c r="AP63" s="117"/>
      <c r="AQ63" s="117"/>
      <c r="AR63" s="118"/>
      <c r="AS63" s="14"/>
      <c r="AT63" s="14"/>
      <c r="AU63" s="14"/>
      <c r="AV63" s="14"/>
      <c r="AW63" s="14"/>
      <c r="AX63" s="14"/>
      <c r="AY63" s="14"/>
      <c r="AZ63" s="14"/>
      <c r="BA63" s="14"/>
      <c r="BB63" s="14"/>
      <c r="BC63" s="14"/>
      <c r="BD63" s="14"/>
      <c r="BE63" s="14"/>
      <c r="BF63" s="14"/>
      <c r="BG63" s="14"/>
      <c r="BH63" s="14"/>
      <c r="BI63" s="14"/>
      <c r="BJ63" s="14"/>
    </row>
    <row r="64" spans="1:62" s="15" customFormat="1" ht="150" hidden="1" customHeight="1" x14ac:dyDescent="0.25">
      <c r="A64" s="145"/>
      <c r="B64" s="173"/>
      <c r="C64" s="148"/>
      <c r="D64" s="139"/>
      <c r="E64" s="139"/>
      <c r="F64" s="139"/>
      <c r="G64" s="151"/>
      <c r="H64" s="139"/>
      <c r="I64" s="115"/>
      <c r="J64" s="124"/>
      <c r="K64" s="127"/>
      <c r="L64" s="142"/>
      <c r="M64" s="142"/>
      <c r="N64" s="124"/>
      <c r="O64" s="127"/>
      <c r="P64" s="130"/>
      <c r="Q64" s="48"/>
      <c r="R64" s="48"/>
      <c r="S64" s="48"/>
      <c r="T64" s="48"/>
      <c r="U64" s="52" t="str">
        <f t="shared" si="49"/>
        <v xml:space="preserve">  </v>
      </c>
      <c r="V64" s="16" t="str">
        <f t="shared" si="1"/>
        <v/>
      </c>
      <c r="W64" s="46"/>
      <c r="X64" s="46"/>
      <c r="Y64" s="17" t="str">
        <f t="shared" si="51"/>
        <v/>
      </c>
      <c r="Z64" s="46"/>
      <c r="AA64" s="46"/>
      <c r="AB64" s="46"/>
      <c r="AC64" s="18" t="str">
        <f t="shared" si="50"/>
        <v/>
      </c>
      <c r="AD64" s="133"/>
      <c r="AE64" s="17" t="str">
        <f t="shared" si="52"/>
        <v/>
      </c>
      <c r="AF64" s="133"/>
      <c r="AG64" s="19" t="str">
        <f>IFERROR(IF(AND(V61="Impacto",V62="Impacto",V63="Impacto",V64="Impacto"),(AG63-(+AG63*Y64)),IF(V64="Impacto",(O61-(+O61*Y64)),IF(V64="Probabilidad",AG63,""))),"")</f>
        <v/>
      </c>
      <c r="AH64" s="136"/>
      <c r="AI64" s="112"/>
      <c r="AJ64" s="52"/>
      <c r="AK64" s="48"/>
      <c r="AL64" s="50"/>
      <c r="AM64" s="48"/>
      <c r="AN64" s="52"/>
      <c r="AO64" s="115"/>
      <c r="AP64" s="119"/>
      <c r="AQ64" s="119"/>
      <c r="AR64" s="120"/>
      <c r="AS64" s="14"/>
      <c r="AT64" s="14"/>
      <c r="AU64" s="14"/>
      <c r="AV64" s="14"/>
      <c r="AW64" s="14"/>
      <c r="AX64" s="14"/>
      <c r="AY64" s="14"/>
      <c r="AZ64" s="14"/>
      <c r="BA64" s="14"/>
      <c r="BB64" s="14"/>
      <c r="BC64" s="14"/>
      <c r="BD64" s="14"/>
      <c r="BE64" s="14"/>
      <c r="BF64" s="14"/>
      <c r="BG64" s="14"/>
      <c r="BH64" s="14"/>
      <c r="BI64" s="14"/>
      <c r="BJ64" s="14"/>
    </row>
    <row r="65" spans="1:62" s="15" customFormat="1" ht="150" hidden="1" customHeight="1" x14ac:dyDescent="0.25">
      <c r="A65" s="145"/>
      <c r="B65" s="173"/>
      <c r="C65" s="148"/>
      <c r="D65" s="139"/>
      <c r="E65" s="139"/>
      <c r="F65" s="139"/>
      <c r="G65" s="151"/>
      <c r="H65" s="139"/>
      <c r="I65" s="115"/>
      <c r="J65" s="124"/>
      <c r="K65" s="127"/>
      <c r="L65" s="142"/>
      <c r="M65" s="142"/>
      <c r="N65" s="124"/>
      <c r="O65" s="127"/>
      <c r="P65" s="130"/>
      <c r="Q65" s="48"/>
      <c r="R65" s="48"/>
      <c r="S65" s="48"/>
      <c r="T65" s="48"/>
      <c r="U65" s="52" t="str">
        <f t="shared" si="49"/>
        <v xml:space="preserve">  </v>
      </c>
      <c r="V65" s="16" t="str">
        <f t="shared" si="1"/>
        <v/>
      </c>
      <c r="W65" s="46"/>
      <c r="X65" s="46"/>
      <c r="Y65" s="17" t="str">
        <f t="shared" si="51"/>
        <v/>
      </c>
      <c r="Z65" s="46"/>
      <c r="AA65" s="46"/>
      <c r="AB65" s="46"/>
      <c r="AC65" s="18" t="str">
        <f t="shared" si="50"/>
        <v/>
      </c>
      <c r="AD65" s="133"/>
      <c r="AE65" s="17" t="str">
        <f t="shared" si="52"/>
        <v/>
      </c>
      <c r="AF65" s="133"/>
      <c r="AG65" s="19" t="str">
        <f>IFERROR(IF(AND(V61="Impacto",V62="Impacto",V63="Impacto",V65="Impacto"),(AG63-(+AG63*Y65)),IF(V65="Impacto",(O61-(+O61*Y65)),IF(V65="Probabilidad",AG63,""))),"")</f>
        <v/>
      </c>
      <c r="AH65" s="136"/>
      <c r="AI65" s="112"/>
      <c r="AJ65" s="52"/>
      <c r="AK65" s="48"/>
      <c r="AL65" s="50"/>
      <c r="AM65" s="48"/>
      <c r="AN65" s="52"/>
      <c r="AO65" s="115"/>
      <c r="AP65" s="119"/>
      <c r="AQ65" s="119"/>
      <c r="AR65" s="120"/>
      <c r="AS65" s="14"/>
      <c r="AT65" s="14"/>
      <c r="AU65" s="14"/>
      <c r="AV65" s="14"/>
      <c r="AW65" s="14"/>
      <c r="AX65" s="14"/>
      <c r="AY65" s="14"/>
      <c r="AZ65" s="14"/>
      <c r="BA65" s="14"/>
      <c r="BB65" s="14"/>
      <c r="BC65" s="14"/>
      <c r="BD65" s="14"/>
      <c r="BE65" s="14"/>
      <c r="BF65" s="14"/>
      <c r="BG65" s="14"/>
      <c r="BH65" s="14"/>
      <c r="BI65" s="14"/>
      <c r="BJ65" s="14"/>
    </row>
    <row r="66" spans="1:62" s="15" customFormat="1" ht="150" hidden="1" customHeight="1" thickBot="1" x14ac:dyDescent="0.3">
      <c r="A66" s="146"/>
      <c r="B66" s="173"/>
      <c r="C66" s="149"/>
      <c r="D66" s="140"/>
      <c r="E66" s="140"/>
      <c r="F66" s="140"/>
      <c r="G66" s="152"/>
      <c r="H66" s="140"/>
      <c r="I66" s="116"/>
      <c r="J66" s="125"/>
      <c r="K66" s="128"/>
      <c r="L66" s="143"/>
      <c r="M66" s="143"/>
      <c r="N66" s="125"/>
      <c r="O66" s="128"/>
      <c r="P66" s="131"/>
      <c r="Q66" s="48"/>
      <c r="R66" s="49"/>
      <c r="S66" s="49"/>
      <c r="T66" s="49"/>
      <c r="U66" s="53" t="str">
        <f t="shared" si="49"/>
        <v xml:space="preserve">  </v>
      </c>
      <c r="V66" s="21" t="str">
        <f t="shared" si="1"/>
        <v/>
      </c>
      <c r="W66" s="47"/>
      <c r="X66" s="47"/>
      <c r="Y66" s="22" t="str">
        <f>IF(AND(W66="Preventivo",X66="Automático"),"50%",IF(AND(W66="Preventivo",X66="Manual"),"40%",IF(AND(W66="Detectivo",X66="Automático"),"40%",IF(AND(W66="Detectivo",X66="Manual"),"30%",IF(AND(W66="Correctivo",X66="Automático"),"35%",IF(AND(W66="Correctivo",X66="Manual"),"25%",""))))))</f>
        <v/>
      </c>
      <c r="Z66" s="47"/>
      <c r="AA66" s="47"/>
      <c r="AB66" s="47"/>
      <c r="AC66" s="18" t="str">
        <f t="shared" si="50"/>
        <v/>
      </c>
      <c r="AD66" s="134"/>
      <c r="AE66" s="22" t="str">
        <f>+AC66</f>
        <v/>
      </c>
      <c r="AF66" s="134"/>
      <c r="AG66" s="23" t="str">
        <f>IFERROR(IF(AND(V60="Impacto",V61="Impacto",V62="Impacto",V63="Impacto",V66="Impacto"),(AG63-(+AG63*Y66)),IF(V66="Impacto",(O60-(+O60*Y66)),IF(V66="Probabilidad",AG63,""))),"")</f>
        <v/>
      </c>
      <c r="AH66" s="137"/>
      <c r="AI66" s="113"/>
      <c r="AJ66" s="53"/>
      <c r="AK66" s="49"/>
      <c r="AL66" s="51"/>
      <c r="AM66" s="49"/>
      <c r="AN66" s="53"/>
      <c r="AO66" s="116"/>
      <c r="AP66" s="121"/>
      <c r="AQ66" s="121"/>
      <c r="AR66" s="122"/>
      <c r="AS66" s="14"/>
      <c r="AT66" s="14"/>
      <c r="AU66" s="14"/>
      <c r="AV66" s="14"/>
      <c r="AW66" s="14"/>
      <c r="AX66" s="14"/>
      <c r="AY66" s="14"/>
      <c r="AZ66" s="14"/>
      <c r="BA66" s="14"/>
      <c r="BB66" s="14"/>
      <c r="BC66" s="14"/>
      <c r="BD66" s="14"/>
      <c r="BE66" s="14"/>
      <c r="BF66" s="14"/>
      <c r="BG66" s="14"/>
      <c r="BH66" s="14"/>
      <c r="BI66" s="14"/>
      <c r="BJ66" s="14"/>
    </row>
    <row r="67" spans="1:62" s="15" customFormat="1" ht="150" hidden="1" customHeight="1" x14ac:dyDescent="0.25">
      <c r="A67" s="144" t="s">
        <v>109</v>
      </c>
      <c r="B67" s="173"/>
      <c r="C67" s="147"/>
      <c r="D67" s="138"/>
      <c r="E67" s="138"/>
      <c r="F67" s="138"/>
      <c r="G67" s="150" t="str">
        <f t="shared" ref="G67" si="53">+CONCATENATE(D67," ",E67," ",F67)</f>
        <v xml:space="preserve">  </v>
      </c>
      <c r="H67" s="138"/>
      <c r="I67" s="114"/>
      <c r="J67" s="123" t="str">
        <f>IF(I67&lt;=0,"",IF(I67&lt;=3,"Muy Baja",IF(I67&lt;=34,"Baja",IF(I67&lt;=600,"Media",IF(I67&lt;=6000,"Alta","Muy Alta")))))</f>
        <v/>
      </c>
      <c r="K67" s="126" t="str">
        <f>IF(J67="","",IF(J67="Muy Baja",0.2,IF(J67="Baja",0.4,IF(J67="Media",0.6,IF(J67="Alta",0.8,IF(J67="Muy Alta",1,))))))</f>
        <v/>
      </c>
      <c r="L67" s="141"/>
      <c r="M67" s="141">
        <f>IF(NOT(ISERROR(MATCH(L67,'[13]Tabla Impacto'!$B$221:$B$223,0))),'[13]Tabla Impacto'!$F$223,L67)</f>
        <v>0</v>
      </c>
      <c r="N67" s="123" t="str">
        <f>IF(OR(M67='[13]Tabla Impacto'!$C$11,M67='[13]Tabla Impacto'!$D$11),"Leve",IF(OR(M67='[13]Tabla Impacto'!$C$12,M67='[13]Tabla Impacto'!$D$12),"Menor",IF(OR(M67='[13]Tabla Impacto'!$C$13,M67='[13]Tabla Impacto'!$D$13),"Moderado",IF(OR(M67='[13]Tabla Impacto'!$C$14,M67='[13]Tabla Impacto'!$D$14),"Mayor",IF(OR(M67='[13]Tabla Impacto'!$C$15,M67='[13]Tabla Impacto'!$D$15),"Catastrófico","")))))</f>
        <v/>
      </c>
      <c r="O67" s="126" t="str">
        <f>IF(N67="","",IF(N67="Leve",0.2,IF(N67="Menor",0.4,IF(N67="Moderado",0.6,IF(N67="Mayor",0.8,IF(N67="Catastrófico",1,))))))</f>
        <v/>
      </c>
      <c r="P67" s="129" t="str">
        <f>IF(OR(AND(J67="Muy Baja",N67="Leve"),AND(J67="Muy Baja",N67="Menor"),AND(J67="Baja",N67="Leve")),"Bajo",IF(OR(AND(J67="Muy baja",N67="Moderado"),AND(J67="Baja",N67="Menor"),AND(J67="Baja",N67="Moderado"),AND(J67="Media",N67="Leve"),AND(J67="Media",N67="Menor"),AND(J67="Media",N67="Moderado"),AND(J67="Alta",N67="Leve"),AND(J67="Alta",N67="Menor")),"Moderado",IF(OR(AND(J67="Muy Baja",N67="Mayor"),AND(J67="Baja",N67="Mayor"),AND(J67="Media",N67="Mayor"),AND(J67="Alta",N67="Moderado"),AND(J67="Alta",N67="Mayor"),AND(J67="Muy Alta",N67="Leve"),AND(J67="Muy Alta",N67="Menor"),AND(J67="Muy Alta",N67="Moderado"),AND(J67="Muy Alta",N67="Mayor")),"Alto",IF(OR(AND(J67="Muy Baja",N67="Catastrófico"),AND(J67="Baja",N67="Catastrófico"),AND(J67="Media",N67="Catastrófico"),AND(J67="Alta",N67="Catastrófico"),AND(J67="Muy Alta",N67="Catastrófico")),"Extremo",""))))</f>
        <v/>
      </c>
      <c r="Q67" s="48"/>
      <c r="R67" s="50"/>
      <c r="S67" s="48"/>
      <c r="T67" s="50"/>
      <c r="U67" s="52" t="str">
        <f>+CONCATENATE(R67," ",S67," ",T67)</f>
        <v xml:space="preserve">  </v>
      </c>
      <c r="V67" s="16" t="str">
        <f t="shared" si="1"/>
        <v>Probabilidad</v>
      </c>
      <c r="W67" s="46" t="s">
        <v>64</v>
      </c>
      <c r="X67" s="46" t="s">
        <v>65</v>
      </c>
      <c r="Y67" s="17" t="str">
        <f>IF(AND(W67="Preventivo",X67="Automático"),"50%",IF(AND(W67="Preventivo",X67="Manual"),"40%",IF(AND(W67="Detectivo",X67="Automático"),"40%",IF(AND(W67="Detectivo",X67="Manual"),"30%",IF(AND(W67="Correctivo",X67="Automático"),"35%",IF(AND(W67="Correctivo",X67="Manual"),"25%",""))))))</f>
        <v>40%</v>
      </c>
      <c r="Z67" s="46" t="s">
        <v>66</v>
      </c>
      <c r="AA67" s="46" t="s">
        <v>67</v>
      </c>
      <c r="AB67" s="46" t="s">
        <v>68</v>
      </c>
      <c r="AC67" s="18" t="str">
        <f>IFERROR(IF(V67="Probabilidad",(K67-(+K67*Y67)),IF(V67="Impacto",K67,"")),"")</f>
        <v/>
      </c>
      <c r="AD67" s="132" t="str">
        <f>IFERROR(LOOKUP(LOOKUP(2,1/(AC67:AC73&lt;&gt;""),AC67:AC73),'[13]Opciones Tratamiento'!$I$2:$I$6,'[13]Opciones Tratamiento'!$J$2:$J$6),"")</f>
        <v/>
      </c>
      <c r="AE67" s="17" t="str">
        <f>+AC67</f>
        <v/>
      </c>
      <c r="AF67" s="132" t="str">
        <f>IFERROR(LOOKUP(LOOKUP(2,1/(AG67:AG73&lt;&gt;""),AG67:AG73),'[13]Opciones Tratamiento'!L2:M6),"")</f>
        <v/>
      </c>
      <c r="AG67" s="19" t="str">
        <f>IFERROR(IF(V67="Impacto",(O67-(+O67*Y67)),IF(V67="Probabilidad",O67,"")),"")</f>
        <v/>
      </c>
      <c r="AH67" s="135" t="str">
        <f>IFERROR(IF(OR(AND(AD67="Muy Baja",AF67="Leve"),AND(AD67="Muy Baja",AF67="Menor"),AND(AD67="Baja",AF67="Leve")),"Bajo",IF(OR(AND(AD67="Muy baja",AF67="Moderado"),AND(AD67="Baja",AF67="Menor"),AND(AD67="Baja",AF67="Moderado"),AND(AD67="Media",AF67="Leve"),AND(AD67="Media",AF67="Menor"),AND(AD67="Media",AF67="Moderado"),AND(AD67="Alta",AF67="Leve"),AND(AD67="Alta",AF67="Menor")),"Moderado",IF(OR(AND(AD67="Muy Baja",AF67="Mayor"),AND(AD67="Baja",AF67="Mayor"),AND(AD67="Media",AF67="Mayor"),AND(AD67="Alta",AF67="Moderado"),AND(AD67="Alta",AF67="Mayor"),AND(AD67="Muy Alta",AF67="Leve"),AND(AD67="Muy Alta",AF67="Menor"),AND(AD67="Muy Alta",AF67="Moderado"),AND(AD67="Muy Alta",AF67="Mayor")),"Alto",IF(OR(AND(AD67="Muy Baja",AF67="Catastrófico"),AND(AD67="Baja",AF67="Catastrófico"),AND(AD67="Media",AF67="Catastrófico"),AND(AD67="Alta",AF67="Catastrófico"),AND(AD67="Muy Alta",AF67="Catastrófico")),"Extremo","")))),"")</f>
        <v/>
      </c>
      <c r="AI67" s="111"/>
      <c r="AJ67" s="52"/>
      <c r="AK67" s="48"/>
      <c r="AL67" s="50"/>
      <c r="AM67" s="48"/>
      <c r="AN67" s="52"/>
      <c r="AO67" s="114"/>
      <c r="AP67" s="117"/>
      <c r="AQ67" s="117"/>
      <c r="AR67" s="118"/>
      <c r="AS67" s="14"/>
      <c r="AT67" s="14"/>
      <c r="AU67" s="14"/>
      <c r="AV67" s="14"/>
      <c r="AW67" s="14"/>
      <c r="AX67" s="14"/>
      <c r="AY67" s="14"/>
      <c r="AZ67" s="14"/>
      <c r="BA67" s="14"/>
      <c r="BB67" s="14"/>
      <c r="BC67" s="14"/>
      <c r="BD67" s="14"/>
      <c r="BE67" s="14"/>
      <c r="BF67" s="14"/>
      <c r="BG67" s="14"/>
      <c r="BH67" s="14"/>
      <c r="BI67" s="14"/>
      <c r="BJ67" s="14"/>
    </row>
    <row r="68" spans="1:62" s="15" customFormat="1" ht="150" hidden="1" customHeight="1" x14ac:dyDescent="0.25">
      <c r="A68" s="144"/>
      <c r="B68" s="173"/>
      <c r="C68" s="147"/>
      <c r="D68" s="138"/>
      <c r="E68" s="138"/>
      <c r="F68" s="138"/>
      <c r="G68" s="150"/>
      <c r="H68" s="138"/>
      <c r="I68" s="114"/>
      <c r="J68" s="123"/>
      <c r="K68" s="126"/>
      <c r="L68" s="141"/>
      <c r="M68" s="141"/>
      <c r="N68" s="123"/>
      <c r="O68" s="126"/>
      <c r="P68" s="129"/>
      <c r="Q68" s="48"/>
      <c r="R68" s="48"/>
      <c r="S68" s="48"/>
      <c r="T68" s="48"/>
      <c r="U68" s="52" t="str">
        <f>+CONCATENATE(R68," ",S68," ",T68)</f>
        <v xml:space="preserve">  </v>
      </c>
      <c r="V68" s="16" t="str">
        <f t="shared" si="1"/>
        <v/>
      </c>
      <c r="W68" s="46"/>
      <c r="X68" s="46"/>
      <c r="Y68" s="17" t="str">
        <f t="shared" ref="Y68" si="54">IF(AND(W68="Preventivo",X68="Automático"),"50%",IF(AND(W68="Preventivo",X68="Manual"),"40%",IF(AND(W68="Detectivo",X68="Automático"),"40%",IF(AND(W68="Detectivo",X68="Manual"),"30%",IF(AND(W68="Correctivo",X68="Automático"),"35%",IF(AND(W68="Correctivo",X68="Manual"),"25%",""))))))</f>
        <v/>
      </c>
      <c r="Z68" s="46"/>
      <c r="AA68" s="46"/>
      <c r="AB68" s="46"/>
      <c r="AC68" s="18" t="str">
        <f>IFERROR(IF(AND(V67="Probabilidad",V68="Probabilidad"),(AE67-(+AE67*Y68)),IF(V68="Probabilidad",(K67-(+K67*Y68)),IF(V68="Impacto",AE67,""))),"")</f>
        <v/>
      </c>
      <c r="AD68" s="132"/>
      <c r="AE68" s="17" t="str">
        <f t="shared" ref="AE68" si="55">+AC68</f>
        <v/>
      </c>
      <c r="AF68" s="132"/>
      <c r="AG68" s="19" t="str">
        <f>IFERROR(IF(AND(V67="Impacto",V68="Impacto"),(AG67-(+AG67*Y68)),IF(V68="Impacto",(O67-(+O67*Y68)),IF(V68="Probabilidad",AG67,""))),"")</f>
        <v/>
      </c>
      <c r="AH68" s="135"/>
      <c r="AI68" s="111"/>
      <c r="AJ68" s="52"/>
      <c r="AK68" s="48"/>
      <c r="AL68" s="50"/>
      <c r="AM68" s="48"/>
      <c r="AN68" s="52"/>
      <c r="AO68" s="114"/>
      <c r="AP68" s="117"/>
      <c r="AQ68" s="117"/>
      <c r="AR68" s="118"/>
      <c r="AS68" s="14"/>
      <c r="AT68" s="14"/>
      <c r="AU68" s="14"/>
      <c r="AV68" s="14"/>
      <c r="AW68" s="14"/>
      <c r="AX68" s="14"/>
      <c r="AY68" s="14"/>
      <c r="AZ68" s="14"/>
      <c r="BA68" s="14"/>
      <c r="BB68" s="14"/>
      <c r="BC68" s="14"/>
      <c r="BD68" s="14"/>
      <c r="BE68" s="14"/>
      <c r="BF68" s="14"/>
      <c r="BG68" s="14"/>
      <c r="BH68" s="14"/>
      <c r="BI68" s="14"/>
      <c r="BJ68" s="14"/>
    </row>
    <row r="69" spans="1:62" s="15" customFormat="1" ht="150" hidden="1" customHeight="1" x14ac:dyDescent="0.25">
      <c r="A69" s="144"/>
      <c r="B69" s="173"/>
      <c r="C69" s="147"/>
      <c r="D69" s="138"/>
      <c r="E69" s="138"/>
      <c r="F69" s="138"/>
      <c r="G69" s="150"/>
      <c r="H69" s="138"/>
      <c r="I69" s="114"/>
      <c r="J69" s="123"/>
      <c r="K69" s="126"/>
      <c r="L69" s="141"/>
      <c r="M69" s="141"/>
      <c r="N69" s="123"/>
      <c r="O69" s="126"/>
      <c r="P69" s="129"/>
      <c r="Q69" s="48"/>
      <c r="R69" s="48"/>
      <c r="S69" s="48"/>
      <c r="T69" s="48"/>
      <c r="U69" s="52" t="str">
        <f t="shared" ref="U69:U73" si="56">+CONCATENATE(R69," ",S69," ",T69)</f>
        <v xml:space="preserve">  </v>
      </c>
      <c r="V69" s="16" t="str">
        <f t="shared" si="1"/>
        <v/>
      </c>
      <c r="W69" s="46"/>
      <c r="X69" s="46"/>
      <c r="Y69" s="17" t="str">
        <f>IF(AND(W69="Preventivo",X69="Automático"),"50%",IF(AND(W69="Preventivo",X69="Manual"),"40%",IF(AND(W69="Detectivo",X69="Automático"),"40%",IF(AND(W69="Detectivo",X69="Manual"),"30%",IF(AND(W69="Correctivo",X69="Automático"),"35%",IF(AND(W69="Correctivo",X69="Manual"),"25%",""))))))</f>
        <v/>
      </c>
      <c r="Z69" s="46"/>
      <c r="AA69" s="46"/>
      <c r="AB69" s="46"/>
      <c r="AC69" s="18" t="str">
        <f t="shared" ref="AC69:AC73" si="57">IFERROR(IF(AND(V68="Probabilidad",V69="Probabilidad"),(AE68-(+AE68*Y69)),IF(V69="Probabilidad",(K68-(+K68*Y69)),IF(V69="Impacto",AE68,""))),"")</f>
        <v/>
      </c>
      <c r="AD69" s="132"/>
      <c r="AE69" s="17" t="str">
        <f>+AC69</f>
        <v/>
      </c>
      <c r="AF69" s="132"/>
      <c r="AG69" s="19" t="str">
        <f>IFERROR(IF(AND(V67="Impacto",V68="Impacto",V69="Impacto"),(AG68-(+AG68*Y69)),IF(V69="Impacto",(O67-(+O67*Y69)),IF(V69="Probabilidad",AG68,""))),"")</f>
        <v/>
      </c>
      <c r="AH69" s="135"/>
      <c r="AI69" s="111"/>
      <c r="AJ69" s="52"/>
      <c r="AK69" s="48"/>
      <c r="AL69" s="50"/>
      <c r="AM69" s="48"/>
      <c r="AN69" s="52"/>
      <c r="AO69" s="114"/>
      <c r="AP69" s="117"/>
      <c r="AQ69" s="117"/>
      <c r="AR69" s="118"/>
      <c r="AS69" s="14"/>
      <c r="AT69" s="14"/>
      <c r="AU69" s="14"/>
      <c r="AV69" s="14"/>
      <c r="AW69" s="14"/>
      <c r="AX69" s="14"/>
      <c r="AY69" s="14"/>
      <c r="AZ69" s="14"/>
      <c r="BA69" s="14"/>
      <c r="BB69" s="14"/>
      <c r="BC69" s="14"/>
      <c r="BD69" s="14"/>
      <c r="BE69" s="14"/>
      <c r="BF69" s="14"/>
      <c r="BG69" s="14"/>
      <c r="BH69" s="14"/>
      <c r="BI69" s="14"/>
      <c r="BJ69" s="14"/>
    </row>
    <row r="70" spans="1:62" s="15" customFormat="1" ht="150" hidden="1" customHeight="1" x14ac:dyDescent="0.25">
      <c r="A70" s="144"/>
      <c r="B70" s="173"/>
      <c r="C70" s="147"/>
      <c r="D70" s="138"/>
      <c r="E70" s="138"/>
      <c r="F70" s="138"/>
      <c r="G70" s="150"/>
      <c r="H70" s="138"/>
      <c r="I70" s="114"/>
      <c r="J70" s="123"/>
      <c r="K70" s="126"/>
      <c r="L70" s="141"/>
      <c r="M70" s="141"/>
      <c r="N70" s="123"/>
      <c r="O70" s="126"/>
      <c r="P70" s="129"/>
      <c r="Q70" s="48"/>
      <c r="R70" s="48"/>
      <c r="S70" s="48"/>
      <c r="T70" s="48"/>
      <c r="U70" s="52" t="str">
        <f t="shared" si="56"/>
        <v xml:space="preserve">  </v>
      </c>
      <c r="V70" s="16" t="str">
        <f t="shared" si="1"/>
        <v/>
      </c>
      <c r="W70" s="46"/>
      <c r="X70" s="46"/>
      <c r="Y70" s="17" t="str">
        <f t="shared" ref="Y70:Y72" si="58">IF(AND(W70="Preventivo",X70="Automático"),"50%",IF(AND(W70="Preventivo",X70="Manual"),"40%",IF(AND(W70="Detectivo",X70="Automático"),"40%",IF(AND(W70="Detectivo",X70="Manual"),"30%",IF(AND(W70="Correctivo",X70="Automático"),"35%",IF(AND(W70="Correctivo",X70="Manual"),"25%",""))))))</f>
        <v/>
      </c>
      <c r="Z70" s="46"/>
      <c r="AA70" s="46"/>
      <c r="AB70" s="46"/>
      <c r="AC70" s="18" t="str">
        <f t="shared" si="57"/>
        <v/>
      </c>
      <c r="AD70" s="132"/>
      <c r="AE70" s="17" t="str">
        <f t="shared" ref="AE70:AE72" si="59">+AC70</f>
        <v/>
      </c>
      <c r="AF70" s="132"/>
      <c r="AG70" s="19" t="str">
        <f>IFERROR(IF(AND(V67="Impacto",V68="Impacto",V69="Impacto",V70="Impacto"),(AG69-(+AG69*Y70)),IF(V70="Impacto",(O67-(+O67*Y70)),IF(V70="Probabilidad",AG69,""))),"")</f>
        <v/>
      </c>
      <c r="AH70" s="135"/>
      <c r="AI70" s="111"/>
      <c r="AJ70" s="52"/>
      <c r="AK70" s="48"/>
      <c r="AL70" s="50"/>
      <c r="AM70" s="48"/>
      <c r="AN70" s="52"/>
      <c r="AO70" s="114"/>
      <c r="AP70" s="117"/>
      <c r="AQ70" s="117"/>
      <c r="AR70" s="118"/>
      <c r="AS70" s="14"/>
      <c r="AT70" s="14"/>
      <c r="AU70" s="14"/>
      <c r="AV70" s="14"/>
      <c r="AW70" s="14"/>
      <c r="AX70" s="14"/>
      <c r="AY70" s="14"/>
      <c r="AZ70" s="14"/>
      <c r="BA70" s="14"/>
      <c r="BB70" s="14"/>
      <c r="BC70" s="14"/>
      <c r="BD70" s="14"/>
      <c r="BE70" s="14"/>
      <c r="BF70" s="14"/>
      <c r="BG70" s="14"/>
      <c r="BH70" s="14"/>
      <c r="BI70" s="14"/>
      <c r="BJ70" s="14"/>
    </row>
    <row r="71" spans="1:62" s="15" customFormat="1" ht="150" hidden="1" customHeight="1" x14ac:dyDescent="0.25">
      <c r="A71" s="145"/>
      <c r="B71" s="173"/>
      <c r="C71" s="148"/>
      <c r="D71" s="139"/>
      <c r="E71" s="139"/>
      <c r="F71" s="139"/>
      <c r="G71" s="151"/>
      <c r="H71" s="139"/>
      <c r="I71" s="115"/>
      <c r="J71" s="124"/>
      <c r="K71" s="127"/>
      <c r="L71" s="142"/>
      <c r="M71" s="142"/>
      <c r="N71" s="124"/>
      <c r="O71" s="127"/>
      <c r="P71" s="130"/>
      <c r="Q71" s="48"/>
      <c r="R71" s="48"/>
      <c r="S71" s="48"/>
      <c r="T71" s="48"/>
      <c r="U71" s="52" t="str">
        <f t="shared" si="56"/>
        <v xml:space="preserve">  </v>
      </c>
      <c r="V71" s="16" t="str">
        <f t="shared" si="1"/>
        <v/>
      </c>
      <c r="W71" s="46"/>
      <c r="X71" s="46"/>
      <c r="Y71" s="17" t="str">
        <f t="shared" si="58"/>
        <v/>
      </c>
      <c r="Z71" s="46"/>
      <c r="AA71" s="46"/>
      <c r="AB71" s="46"/>
      <c r="AC71" s="18" t="str">
        <f t="shared" si="57"/>
        <v/>
      </c>
      <c r="AD71" s="133"/>
      <c r="AE71" s="17" t="str">
        <f t="shared" si="59"/>
        <v/>
      </c>
      <c r="AF71" s="133"/>
      <c r="AG71" s="19" t="str">
        <f>IFERROR(IF(AND(V68="Impacto",V69="Impacto",V70="Impacto",V71="Impacto"),(AG70-(+AG70*Y71)),IF(V71="Impacto",(O68-(+O68*Y71)),IF(V71="Probabilidad",AG70,""))),"")</f>
        <v/>
      </c>
      <c r="AH71" s="136"/>
      <c r="AI71" s="112"/>
      <c r="AJ71" s="52"/>
      <c r="AK71" s="48"/>
      <c r="AL71" s="50"/>
      <c r="AM71" s="48"/>
      <c r="AN71" s="52"/>
      <c r="AO71" s="115"/>
      <c r="AP71" s="119"/>
      <c r="AQ71" s="119"/>
      <c r="AR71" s="120"/>
      <c r="AS71" s="14"/>
      <c r="AT71" s="14"/>
      <c r="AU71" s="14"/>
      <c r="AV71" s="14"/>
      <c r="AW71" s="14"/>
      <c r="AX71" s="14"/>
      <c r="AY71" s="14"/>
      <c r="AZ71" s="14"/>
      <c r="BA71" s="14"/>
      <c r="BB71" s="14"/>
      <c r="BC71" s="14"/>
      <c r="BD71" s="14"/>
      <c r="BE71" s="14"/>
      <c r="BF71" s="14"/>
      <c r="BG71" s="14"/>
      <c r="BH71" s="14"/>
      <c r="BI71" s="14"/>
      <c r="BJ71" s="14"/>
    </row>
    <row r="72" spans="1:62" s="15" customFormat="1" ht="150" hidden="1" customHeight="1" x14ac:dyDescent="0.25">
      <c r="A72" s="145"/>
      <c r="B72" s="173"/>
      <c r="C72" s="148"/>
      <c r="D72" s="139"/>
      <c r="E72" s="139"/>
      <c r="F72" s="139"/>
      <c r="G72" s="151"/>
      <c r="H72" s="139"/>
      <c r="I72" s="115"/>
      <c r="J72" s="124"/>
      <c r="K72" s="127"/>
      <c r="L72" s="142"/>
      <c r="M72" s="142"/>
      <c r="N72" s="124"/>
      <c r="O72" s="127"/>
      <c r="P72" s="130"/>
      <c r="Q72" s="48"/>
      <c r="R72" s="48"/>
      <c r="S72" s="48"/>
      <c r="T72" s="48"/>
      <c r="U72" s="52" t="str">
        <f t="shared" si="56"/>
        <v xml:space="preserve">  </v>
      </c>
      <c r="V72" s="16" t="str">
        <f t="shared" si="1"/>
        <v/>
      </c>
      <c r="W72" s="46"/>
      <c r="X72" s="46"/>
      <c r="Y72" s="17" t="str">
        <f t="shared" si="58"/>
        <v/>
      </c>
      <c r="Z72" s="46"/>
      <c r="AA72" s="46"/>
      <c r="AB72" s="46"/>
      <c r="AC72" s="18" t="str">
        <f t="shared" si="57"/>
        <v/>
      </c>
      <c r="AD72" s="133"/>
      <c r="AE72" s="17" t="str">
        <f t="shared" si="59"/>
        <v/>
      </c>
      <c r="AF72" s="133"/>
      <c r="AG72" s="19" t="str">
        <f>IFERROR(IF(AND(V68="Impacto",V69="Impacto",V70="Impacto",V72="Impacto"),(AG70-(+AG70*Y72)),IF(V72="Impacto",(O68-(+O68*Y72)),IF(V72="Probabilidad",AG70,""))),"")</f>
        <v/>
      </c>
      <c r="AH72" s="136"/>
      <c r="AI72" s="112"/>
      <c r="AJ72" s="52"/>
      <c r="AK72" s="48"/>
      <c r="AL72" s="50"/>
      <c r="AM72" s="48"/>
      <c r="AN72" s="52"/>
      <c r="AO72" s="115"/>
      <c r="AP72" s="119"/>
      <c r="AQ72" s="119"/>
      <c r="AR72" s="120"/>
      <c r="AS72" s="14"/>
      <c r="AT72" s="14"/>
      <c r="AU72" s="14"/>
      <c r="AV72" s="14"/>
      <c r="AW72" s="14"/>
      <c r="AX72" s="14"/>
      <c r="AY72" s="14"/>
      <c r="AZ72" s="14"/>
      <c r="BA72" s="14"/>
      <c r="BB72" s="14"/>
      <c r="BC72" s="14"/>
      <c r="BD72" s="14"/>
      <c r="BE72" s="14"/>
      <c r="BF72" s="14"/>
      <c r="BG72" s="14"/>
      <c r="BH72" s="14"/>
      <c r="BI72" s="14"/>
      <c r="BJ72" s="14"/>
    </row>
    <row r="73" spans="1:62" s="15" customFormat="1" ht="150" hidden="1" customHeight="1" thickBot="1" x14ac:dyDescent="0.3">
      <c r="A73" s="146"/>
      <c r="B73" s="173"/>
      <c r="C73" s="149"/>
      <c r="D73" s="140"/>
      <c r="E73" s="140"/>
      <c r="F73" s="140"/>
      <c r="G73" s="152"/>
      <c r="H73" s="140"/>
      <c r="I73" s="116"/>
      <c r="J73" s="125"/>
      <c r="K73" s="128"/>
      <c r="L73" s="143"/>
      <c r="M73" s="143"/>
      <c r="N73" s="125"/>
      <c r="O73" s="128"/>
      <c r="P73" s="131"/>
      <c r="Q73" s="48"/>
      <c r="R73" s="49"/>
      <c r="S73" s="49"/>
      <c r="T73" s="49"/>
      <c r="U73" s="53" t="str">
        <f t="shared" si="56"/>
        <v xml:space="preserve">  </v>
      </c>
      <c r="V73" s="21" t="str">
        <f t="shared" si="1"/>
        <v/>
      </c>
      <c r="W73" s="47"/>
      <c r="X73" s="47"/>
      <c r="Y73" s="22" t="str">
        <f>IF(AND(W73="Preventivo",X73="Automático"),"50%",IF(AND(W73="Preventivo",X73="Manual"),"40%",IF(AND(W73="Detectivo",X73="Automático"),"40%",IF(AND(W73="Detectivo",X73="Manual"),"30%",IF(AND(W73="Correctivo",X73="Automático"),"35%",IF(AND(W73="Correctivo",X73="Manual"),"25%",""))))))</f>
        <v/>
      </c>
      <c r="Z73" s="47"/>
      <c r="AA73" s="47"/>
      <c r="AB73" s="47"/>
      <c r="AC73" s="18" t="str">
        <f t="shared" si="57"/>
        <v/>
      </c>
      <c r="AD73" s="134"/>
      <c r="AE73" s="22" t="str">
        <f>+AC73</f>
        <v/>
      </c>
      <c r="AF73" s="134"/>
      <c r="AG73" s="23" t="str">
        <f>IFERROR(IF(AND(V67="Impacto",V68="Impacto",V69="Impacto",V70="Impacto",V73="Impacto"),(AG70-(+AG70*Y73)),IF(V73="Impacto",(O67-(+O67*Y73)),IF(V73="Probabilidad",AG70,""))),"")</f>
        <v/>
      </c>
      <c r="AH73" s="137"/>
      <c r="AI73" s="113"/>
      <c r="AJ73" s="53"/>
      <c r="AK73" s="49"/>
      <c r="AL73" s="51"/>
      <c r="AM73" s="49"/>
      <c r="AN73" s="53"/>
      <c r="AO73" s="116"/>
      <c r="AP73" s="121"/>
      <c r="AQ73" s="121"/>
      <c r="AR73" s="122"/>
      <c r="AS73" s="14"/>
      <c r="AT73" s="14"/>
      <c r="AU73" s="14"/>
      <c r="AV73" s="14"/>
      <c r="AW73" s="14"/>
      <c r="AX73" s="14"/>
      <c r="AY73" s="14"/>
      <c r="AZ73" s="14"/>
      <c r="BA73" s="14"/>
      <c r="BB73" s="14"/>
      <c r="BC73" s="14"/>
      <c r="BD73" s="14"/>
      <c r="BE73" s="14"/>
      <c r="BF73" s="14"/>
      <c r="BG73" s="14"/>
      <c r="BH73" s="14"/>
      <c r="BI73" s="14"/>
      <c r="BJ73" s="14"/>
    </row>
    <row r="74" spans="1:62" s="15" customFormat="1" ht="150" hidden="1" customHeight="1" x14ac:dyDescent="0.25">
      <c r="A74" s="144" t="s">
        <v>110</v>
      </c>
      <c r="B74" s="173"/>
      <c r="C74" s="147"/>
      <c r="D74" s="138"/>
      <c r="E74" s="138"/>
      <c r="F74" s="138"/>
      <c r="G74" s="150" t="str">
        <f t="shared" ref="G74" si="60">+CONCATENATE(D74," ",E74," ",F74)</f>
        <v xml:space="preserve">  </v>
      </c>
      <c r="H74" s="138"/>
      <c r="I74" s="114"/>
      <c r="J74" s="123" t="str">
        <f>IF(I74&lt;=0,"",IF(I74&lt;=3,"Muy Baja",IF(I74&lt;=34,"Baja",IF(I74&lt;=600,"Media",IF(I74&lt;=6000,"Alta","Muy Alta")))))</f>
        <v/>
      </c>
      <c r="K74" s="126" t="str">
        <f>IF(J74="","",IF(J74="Muy Baja",0.2,IF(J74="Baja",0.4,IF(J74="Media",0.6,IF(J74="Alta",0.8,IF(J74="Muy Alta",1,))))))</f>
        <v/>
      </c>
      <c r="L74" s="141"/>
      <c r="M74" s="141">
        <f>IF(NOT(ISERROR(MATCH(L74,'[13]Tabla Impacto'!$B$221:$B$223,0))),'[13]Tabla Impacto'!$F$223,L74)</f>
        <v>0</v>
      </c>
      <c r="N74" s="123" t="str">
        <f>IF(OR(M74='[13]Tabla Impacto'!$C$11,M74='[13]Tabla Impacto'!$D$11),"Leve",IF(OR(M74='[13]Tabla Impacto'!$C$12,M74='[13]Tabla Impacto'!$D$12),"Menor",IF(OR(M74='[13]Tabla Impacto'!$C$13,M74='[13]Tabla Impacto'!$D$13),"Moderado",IF(OR(M74='[13]Tabla Impacto'!$C$14,M74='[13]Tabla Impacto'!$D$14),"Mayor",IF(OR(M74='[13]Tabla Impacto'!$C$15,M74='[13]Tabla Impacto'!$D$15),"Catastrófico","")))))</f>
        <v/>
      </c>
      <c r="O74" s="126" t="str">
        <f>IF(N74="","",IF(N74="Leve",0.2,IF(N74="Menor",0.4,IF(N74="Moderado",0.6,IF(N74="Mayor",0.8,IF(N74="Catastrófico",1,))))))</f>
        <v/>
      </c>
      <c r="P74" s="129" t="str">
        <f>IF(OR(AND(J74="Muy Baja",N74="Leve"),AND(J74="Muy Baja",N74="Menor"),AND(J74="Baja",N74="Leve")),"Bajo",IF(OR(AND(J74="Muy baja",N74="Moderado"),AND(J74="Baja",N74="Menor"),AND(J74="Baja",N74="Moderado"),AND(J74="Media",N74="Leve"),AND(J74="Media",N74="Menor"),AND(J74="Media",N74="Moderado"),AND(J74="Alta",N74="Leve"),AND(J74="Alta",N74="Menor")),"Moderado",IF(OR(AND(J74="Muy Baja",N74="Mayor"),AND(J74="Baja",N74="Mayor"),AND(J74="Media",N74="Mayor"),AND(J74="Alta",N74="Moderado"),AND(J74="Alta",N74="Mayor"),AND(J74="Muy Alta",N74="Leve"),AND(J74="Muy Alta",N74="Menor"),AND(J74="Muy Alta",N74="Moderado"),AND(J74="Muy Alta",N74="Mayor")),"Alto",IF(OR(AND(J74="Muy Baja",N74="Catastrófico"),AND(J74="Baja",N74="Catastrófico"),AND(J74="Media",N74="Catastrófico"),AND(J74="Alta",N74="Catastrófico"),AND(J74="Muy Alta",N74="Catastrófico")),"Extremo",""))))</f>
        <v/>
      </c>
      <c r="Q74" s="48"/>
      <c r="R74" s="50"/>
      <c r="S74" s="48"/>
      <c r="T74" s="50"/>
      <c r="U74" s="52" t="str">
        <f>+CONCATENATE(R74," ",S74," ",T74)</f>
        <v xml:space="preserve">  </v>
      </c>
      <c r="V74" s="16" t="str">
        <f t="shared" si="1"/>
        <v/>
      </c>
      <c r="W74" s="46"/>
      <c r="X74" s="46"/>
      <c r="Y74" s="17" t="str">
        <f>IF(AND(W74="Preventivo",X74="Automático"),"50%",IF(AND(W74="Preventivo",X74="Manual"),"40%",IF(AND(W74="Detectivo",X74="Automático"),"40%",IF(AND(W74="Detectivo",X74="Manual"),"30%",IF(AND(W74="Correctivo",X74="Automático"),"35%",IF(AND(W74="Correctivo",X74="Manual"),"25%",""))))))</f>
        <v/>
      </c>
      <c r="Z74" s="46"/>
      <c r="AA74" s="46"/>
      <c r="AB74" s="46"/>
      <c r="AC74" s="18" t="str">
        <f>IFERROR(IF(V74="Probabilidad",(K74-(+K74*Y74)),IF(V74="Impacto",K74,"")),"")</f>
        <v/>
      </c>
      <c r="AD74" s="132" t="str">
        <f>IFERROR(LOOKUP(LOOKUP(2,1/(AC74:AC80&lt;&gt;""),AC74:AC80),'[13]Opciones Tratamiento'!$I$2:$I$6,'[13]Opciones Tratamiento'!$J$2:$J$6),"")</f>
        <v/>
      </c>
      <c r="AE74" s="17" t="str">
        <f>+AC74</f>
        <v/>
      </c>
      <c r="AF74" s="132" t="str">
        <f>IFERROR(LOOKUP(LOOKUP(2,1/(AG74:AG80&lt;&gt;""),AG74:AG80),'[13]Opciones Tratamiento'!L2:M6),"")</f>
        <v/>
      </c>
      <c r="AG74" s="19" t="str">
        <f>IFERROR(IF(V74="Impacto",(O74-(+O74*Y74)),IF(V74="Probabilidad",O74,"")),"")</f>
        <v/>
      </c>
      <c r="AH74" s="135" t="str">
        <f>IFERROR(IF(OR(AND(AD74="Muy Baja",AF74="Leve"),AND(AD74="Muy Baja",AF74="Menor"),AND(AD74="Baja",AF74="Leve")),"Bajo",IF(OR(AND(AD74="Muy baja",AF74="Moderado"),AND(AD74="Baja",AF74="Menor"),AND(AD74="Baja",AF74="Moderado"),AND(AD74="Media",AF74="Leve"),AND(AD74="Media",AF74="Menor"),AND(AD74="Media",AF74="Moderado"),AND(AD74="Alta",AF74="Leve"),AND(AD74="Alta",AF74="Menor")),"Moderado",IF(OR(AND(AD74="Muy Baja",AF74="Mayor"),AND(AD74="Baja",AF74="Mayor"),AND(AD74="Media",AF74="Mayor"),AND(AD74="Alta",AF74="Moderado"),AND(AD74="Alta",AF74="Mayor"),AND(AD74="Muy Alta",AF74="Leve"),AND(AD74="Muy Alta",AF74="Menor"),AND(AD74="Muy Alta",AF74="Moderado"),AND(AD74="Muy Alta",AF74="Mayor")),"Alto",IF(OR(AND(AD74="Muy Baja",AF74="Catastrófico"),AND(AD74="Baja",AF74="Catastrófico"),AND(AD74="Media",AF74="Catastrófico"),AND(AD74="Alta",AF74="Catastrófico"),AND(AD74="Muy Alta",AF74="Catastrófico")),"Extremo","")))),"")</f>
        <v/>
      </c>
      <c r="AI74" s="111"/>
      <c r="AJ74" s="52"/>
      <c r="AK74" s="48"/>
      <c r="AL74" s="50"/>
      <c r="AM74" s="48"/>
      <c r="AN74" s="52"/>
      <c r="AO74" s="114"/>
      <c r="AP74" s="117"/>
      <c r="AQ74" s="117"/>
      <c r="AR74" s="118"/>
      <c r="AS74" s="14"/>
      <c r="AT74" s="14"/>
      <c r="AU74" s="14"/>
      <c r="AV74" s="14"/>
      <c r="AW74" s="14"/>
      <c r="AX74" s="14"/>
      <c r="AY74" s="14"/>
      <c r="AZ74" s="14"/>
      <c r="BA74" s="14"/>
      <c r="BB74" s="14"/>
      <c r="BC74" s="14"/>
      <c r="BD74" s="14"/>
      <c r="BE74" s="14"/>
      <c r="BF74" s="14"/>
      <c r="BG74" s="14"/>
      <c r="BH74" s="14"/>
      <c r="BI74" s="14"/>
      <c r="BJ74" s="14"/>
    </row>
    <row r="75" spans="1:62" s="15" customFormat="1" ht="150" hidden="1" customHeight="1" x14ac:dyDescent="0.25">
      <c r="A75" s="144"/>
      <c r="B75" s="173"/>
      <c r="C75" s="147"/>
      <c r="D75" s="138"/>
      <c r="E75" s="138"/>
      <c r="F75" s="138"/>
      <c r="G75" s="150"/>
      <c r="H75" s="138"/>
      <c r="I75" s="114"/>
      <c r="J75" s="123"/>
      <c r="K75" s="126"/>
      <c r="L75" s="141"/>
      <c r="M75" s="141"/>
      <c r="N75" s="123"/>
      <c r="O75" s="126"/>
      <c r="P75" s="129"/>
      <c r="Q75" s="48"/>
      <c r="R75" s="48"/>
      <c r="S75" s="48"/>
      <c r="T75" s="48"/>
      <c r="U75" s="52" t="str">
        <f>+CONCATENATE(R75," ",S75," ",T75)</f>
        <v xml:space="preserve">  </v>
      </c>
      <c r="V75" s="16" t="str">
        <f t="shared" si="1"/>
        <v/>
      </c>
      <c r="W75" s="46"/>
      <c r="X75" s="46"/>
      <c r="Y75" s="17" t="str">
        <f t="shared" ref="Y75" si="61">IF(AND(W75="Preventivo",X75="Automático"),"50%",IF(AND(W75="Preventivo",X75="Manual"),"40%",IF(AND(W75="Detectivo",X75="Automático"),"40%",IF(AND(W75="Detectivo",X75="Manual"),"30%",IF(AND(W75="Correctivo",X75="Automático"),"35%",IF(AND(W75="Correctivo",X75="Manual"),"25%",""))))))</f>
        <v/>
      </c>
      <c r="Z75" s="46"/>
      <c r="AA75" s="46"/>
      <c r="AB75" s="46"/>
      <c r="AC75" s="18" t="str">
        <f>IFERROR(IF(AND(V74="Probabilidad",V75="Probabilidad"),(AE74-(+AE74*Y75)),IF(V75="Probabilidad",(K74-(+K74*Y75)),IF(V75="Impacto",AE74,""))),"")</f>
        <v/>
      </c>
      <c r="AD75" s="132"/>
      <c r="AE75" s="17" t="str">
        <f t="shared" ref="AE75" si="62">+AC75</f>
        <v/>
      </c>
      <c r="AF75" s="132"/>
      <c r="AG75" s="19" t="str">
        <f>IFERROR(IF(AND(V74="Impacto",V75="Impacto"),(AG74-(+AG74*Y75)),IF(V75="Impacto",(O74-(+O74*Y75)),IF(V75="Probabilidad",AG74,""))),"")</f>
        <v/>
      </c>
      <c r="AH75" s="135"/>
      <c r="AI75" s="111"/>
      <c r="AJ75" s="52"/>
      <c r="AK75" s="48"/>
      <c r="AL75" s="50"/>
      <c r="AM75" s="48"/>
      <c r="AN75" s="52"/>
      <c r="AO75" s="114"/>
      <c r="AP75" s="117"/>
      <c r="AQ75" s="117"/>
      <c r="AR75" s="118"/>
      <c r="AS75" s="14"/>
      <c r="AT75" s="14"/>
      <c r="AU75" s="14"/>
      <c r="AV75" s="14"/>
      <c r="AW75" s="14"/>
      <c r="AX75" s="14"/>
      <c r="AY75" s="14"/>
      <c r="AZ75" s="14"/>
      <c r="BA75" s="14"/>
      <c r="BB75" s="14"/>
      <c r="BC75" s="14"/>
      <c r="BD75" s="14"/>
      <c r="BE75" s="14"/>
      <c r="BF75" s="14"/>
      <c r="BG75" s="14"/>
      <c r="BH75" s="14"/>
      <c r="BI75" s="14"/>
      <c r="BJ75" s="14"/>
    </row>
    <row r="76" spans="1:62" s="15" customFormat="1" ht="150" hidden="1" customHeight="1" x14ac:dyDescent="0.25">
      <c r="A76" s="144"/>
      <c r="B76" s="173"/>
      <c r="C76" s="147"/>
      <c r="D76" s="138"/>
      <c r="E76" s="138"/>
      <c r="F76" s="138"/>
      <c r="G76" s="150"/>
      <c r="H76" s="138"/>
      <c r="I76" s="114"/>
      <c r="J76" s="123"/>
      <c r="K76" s="126"/>
      <c r="L76" s="141"/>
      <c r="M76" s="141"/>
      <c r="N76" s="123"/>
      <c r="O76" s="126"/>
      <c r="P76" s="129"/>
      <c r="Q76" s="48"/>
      <c r="R76" s="48"/>
      <c r="S76" s="48"/>
      <c r="T76" s="48"/>
      <c r="U76" s="52" t="str">
        <f t="shared" ref="U76:U80" si="63">+CONCATENATE(R76," ",S76," ",T76)</f>
        <v xml:space="preserve">  </v>
      </c>
      <c r="V76" s="16" t="str">
        <f t="shared" ref="V76:V80" si="64">IF(OR(W76="Preventivo",W76="Detectivo"),"Probabilidad",IF(W76="Correctivo","Impacto",""))</f>
        <v/>
      </c>
      <c r="W76" s="46"/>
      <c r="X76" s="46"/>
      <c r="Y76" s="17" t="str">
        <f>IF(AND(W76="Preventivo",X76="Automático"),"50%",IF(AND(W76="Preventivo",X76="Manual"),"40%",IF(AND(W76="Detectivo",X76="Automático"),"40%",IF(AND(W76="Detectivo",X76="Manual"),"30%",IF(AND(W76="Correctivo",X76="Automático"),"35%",IF(AND(W76="Correctivo",X76="Manual"),"25%",""))))))</f>
        <v/>
      </c>
      <c r="Z76" s="46"/>
      <c r="AA76" s="46"/>
      <c r="AB76" s="46"/>
      <c r="AC76" s="18" t="str">
        <f t="shared" ref="AC76:AC80" si="65">IFERROR(IF(AND(V75="Probabilidad",V76="Probabilidad"),(AE75-(+AE75*Y76)),IF(V76="Probabilidad",(K75-(+K75*Y76)),IF(V76="Impacto",AE75,""))),"")</f>
        <v/>
      </c>
      <c r="AD76" s="132"/>
      <c r="AE76" s="17" t="str">
        <f>+AC76</f>
        <v/>
      </c>
      <c r="AF76" s="132"/>
      <c r="AG76" s="19" t="str">
        <f>IFERROR(IF(AND(V74="Impacto",V75="Impacto",V76="Impacto"),(AG75-(+AG75*Y76)),IF(V76="Impacto",(O74-(+O74*Y76)),IF(V76="Probabilidad",AG75,""))),"")</f>
        <v/>
      </c>
      <c r="AH76" s="135"/>
      <c r="AI76" s="111"/>
      <c r="AJ76" s="52"/>
      <c r="AK76" s="48"/>
      <c r="AL76" s="50"/>
      <c r="AM76" s="48"/>
      <c r="AN76" s="52"/>
      <c r="AO76" s="114"/>
      <c r="AP76" s="117"/>
      <c r="AQ76" s="117"/>
      <c r="AR76" s="118"/>
      <c r="AS76" s="14"/>
      <c r="AT76" s="14"/>
      <c r="AU76" s="14"/>
      <c r="AV76" s="14"/>
      <c r="AW76" s="14"/>
      <c r="AX76" s="14"/>
      <c r="AY76" s="14"/>
      <c r="AZ76" s="14"/>
      <c r="BA76" s="14"/>
      <c r="BB76" s="14"/>
      <c r="BC76" s="14"/>
      <c r="BD76" s="14"/>
      <c r="BE76" s="14"/>
      <c r="BF76" s="14"/>
      <c r="BG76" s="14"/>
      <c r="BH76" s="14"/>
      <c r="BI76" s="14"/>
      <c r="BJ76" s="14"/>
    </row>
    <row r="77" spans="1:62" s="15" customFormat="1" ht="150" hidden="1" customHeight="1" x14ac:dyDescent="0.25">
      <c r="A77" s="144"/>
      <c r="B77" s="173"/>
      <c r="C77" s="147"/>
      <c r="D77" s="138"/>
      <c r="E77" s="138"/>
      <c r="F77" s="138"/>
      <c r="G77" s="150"/>
      <c r="H77" s="138"/>
      <c r="I77" s="114"/>
      <c r="J77" s="123"/>
      <c r="K77" s="126"/>
      <c r="L77" s="141"/>
      <c r="M77" s="141"/>
      <c r="N77" s="123"/>
      <c r="O77" s="126"/>
      <c r="P77" s="129"/>
      <c r="Q77" s="48"/>
      <c r="R77" s="48"/>
      <c r="S77" s="48"/>
      <c r="T77" s="48"/>
      <c r="U77" s="52" t="str">
        <f t="shared" si="63"/>
        <v xml:space="preserve">  </v>
      </c>
      <c r="V77" s="16" t="str">
        <f t="shared" si="64"/>
        <v/>
      </c>
      <c r="W77" s="46"/>
      <c r="X77" s="46"/>
      <c r="Y77" s="17" t="str">
        <f t="shared" ref="Y77:Y79" si="66">IF(AND(W77="Preventivo",X77="Automático"),"50%",IF(AND(W77="Preventivo",X77="Manual"),"40%",IF(AND(W77="Detectivo",X77="Automático"),"40%",IF(AND(W77="Detectivo",X77="Manual"),"30%",IF(AND(W77="Correctivo",X77="Automático"),"35%",IF(AND(W77="Correctivo",X77="Manual"),"25%",""))))))</f>
        <v/>
      </c>
      <c r="Z77" s="46"/>
      <c r="AA77" s="46"/>
      <c r="AB77" s="46"/>
      <c r="AC77" s="18" t="str">
        <f t="shared" si="65"/>
        <v/>
      </c>
      <c r="AD77" s="132"/>
      <c r="AE77" s="17" t="str">
        <f t="shared" ref="AE77:AE79" si="67">+AC77</f>
        <v/>
      </c>
      <c r="AF77" s="132"/>
      <c r="AG77" s="19" t="str">
        <f>IFERROR(IF(AND(V74="Impacto",V75="Impacto",V76="Impacto",V77="Impacto"),(AG76-(+AG76*Y77)),IF(V77="Impacto",(O74-(+O74*Y77)),IF(V77="Probabilidad",AG76,""))),"")</f>
        <v/>
      </c>
      <c r="AH77" s="135"/>
      <c r="AI77" s="111"/>
      <c r="AJ77" s="52"/>
      <c r="AK77" s="48"/>
      <c r="AL77" s="50"/>
      <c r="AM77" s="48"/>
      <c r="AN77" s="52"/>
      <c r="AO77" s="114"/>
      <c r="AP77" s="117"/>
      <c r="AQ77" s="117"/>
      <c r="AR77" s="118"/>
      <c r="AS77" s="14"/>
      <c r="AT77" s="14"/>
      <c r="AU77" s="14"/>
      <c r="AV77" s="14"/>
      <c r="AW77" s="14"/>
      <c r="AX77" s="14"/>
      <c r="AY77" s="14"/>
      <c r="AZ77" s="14"/>
      <c r="BA77" s="14"/>
      <c r="BB77" s="14"/>
      <c r="BC77" s="14"/>
      <c r="BD77" s="14"/>
      <c r="BE77" s="14"/>
      <c r="BF77" s="14"/>
      <c r="BG77" s="14"/>
      <c r="BH77" s="14"/>
      <c r="BI77" s="14"/>
      <c r="BJ77" s="14"/>
    </row>
    <row r="78" spans="1:62" s="15" customFormat="1" ht="150" hidden="1" customHeight="1" x14ac:dyDescent="0.25">
      <c r="A78" s="145"/>
      <c r="B78" s="173"/>
      <c r="C78" s="148"/>
      <c r="D78" s="139"/>
      <c r="E78" s="139"/>
      <c r="F78" s="139"/>
      <c r="G78" s="151"/>
      <c r="H78" s="139"/>
      <c r="I78" s="115"/>
      <c r="J78" s="124"/>
      <c r="K78" s="127"/>
      <c r="L78" s="142"/>
      <c r="M78" s="142"/>
      <c r="N78" s="124"/>
      <c r="O78" s="127"/>
      <c r="P78" s="130"/>
      <c r="Q78" s="48"/>
      <c r="R78" s="48"/>
      <c r="S78" s="48"/>
      <c r="T78" s="48"/>
      <c r="U78" s="52" t="str">
        <f t="shared" si="63"/>
        <v xml:space="preserve">  </v>
      </c>
      <c r="V78" s="16" t="str">
        <f t="shared" si="64"/>
        <v/>
      </c>
      <c r="W78" s="46"/>
      <c r="X78" s="46"/>
      <c r="Y78" s="17" t="str">
        <f t="shared" si="66"/>
        <v/>
      </c>
      <c r="Z78" s="46"/>
      <c r="AA78" s="46"/>
      <c r="AB78" s="46"/>
      <c r="AC78" s="18" t="str">
        <f t="shared" si="65"/>
        <v/>
      </c>
      <c r="AD78" s="133"/>
      <c r="AE78" s="17" t="str">
        <f t="shared" si="67"/>
        <v/>
      </c>
      <c r="AF78" s="133"/>
      <c r="AG78" s="19" t="str">
        <f>IFERROR(IF(AND(V75="Impacto",V76="Impacto",V77="Impacto",V78="Impacto"),(AG77-(+AG77*Y78)),IF(V78="Impacto",(O75-(+O75*Y78)),IF(V78="Probabilidad",AG77,""))),"")</f>
        <v/>
      </c>
      <c r="AH78" s="136"/>
      <c r="AI78" s="112"/>
      <c r="AJ78" s="52"/>
      <c r="AK78" s="48"/>
      <c r="AL78" s="50"/>
      <c r="AM78" s="48"/>
      <c r="AN78" s="52"/>
      <c r="AO78" s="115"/>
      <c r="AP78" s="119"/>
      <c r="AQ78" s="119"/>
      <c r="AR78" s="120"/>
      <c r="AS78" s="14"/>
      <c r="AT78" s="14"/>
      <c r="AU78" s="14"/>
      <c r="AV78" s="14"/>
      <c r="AW78" s="14"/>
      <c r="AX78" s="14"/>
      <c r="AY78" s="14"/>
      <c r="AZ78" s="14"/>
      <c r="BA78" s="14"/>
      <c r="BB78" s="14"/>
      <c r="BC78" s="14"/>
      <c r="BD78" s="14"/>
      <c r="BE78" s="14"/>
      <c r="BF78" s="14"/>
      <c r="BG78" s="14"/>
      <c r="BH78" s="14"/>
      <c r="BI78" s="14"/>
      <c r="BJ78" s="14"/>
    </row>
    <row r="79" spans="1:62" s="15" customFormat="1" ht="150" hidden="1" customHeight="1" x14ac:dyDescent="0.25">
      <c r="A79" s="145"/>
      <c r="B79" s="173"/>
      <c r="C79" s="148"/>
      <c r="D79" s="139"/>
      <c r="E79" s="139"/>
      <c r="F79" s="139"/>
      <c r="G79" s="151"/>
      <c r="H79" s="139"/>
      <c r="I79" s="115"/>
      <c r="J79" s="124"/>
      <c r="K79" s="127"/>
      <c r="L79" s="142"/>
      <c r="M79" s="142"/>
      <c r="N79" s="124"/>
      <c r="O79" s="127"/>
      <c r="P79" s="130"/>
      <c r="Q79" s="48"/>
      <c r="R79" s="48"/>
      <c r="S79" s="48"/>
      <c r="T79" s="48"/>
      <c r="U79" s="52" t="str">
        <f t="shared" si="63"/>
        <v xml:space="preserve">  </v>
      </c>
      <c r="V79" s="16" t="str">
        <f t="shared" si="64"/>
        <v/>
      </c>
      <c r="W79" s="46"/>
      <c r="X79" s="46"/>
      <c r="Y79" s="17" t="str">
        <f t="shared" si="66"/>
        <v/>
      </c>
      <c r="Z79" s="46"/>
      <c r="AA79" s="46"/>
      <c r="AB79" s="46"/>
      <c r="AC79" s="18" t="str">
        <f t="shared" si="65"/>
        <v/>
      </c>
      <c r="AD79" s="133"/>
      <c r="AE79" s="17" t="str">
        <f t="shared" si="67"/>
        <v/>
      </c>
      <c r="AF79" s="133"/>
      <c r="AG79" s="19" t="str">
        <f>IFERROR(IF(AND(V75="Impacto",V76="Impacto",V77="Impacto",V79="Impacto"),(AG77-(+AG77*Y79)),IF(V79="Impacto",(O75-(+O75*Y79)),IF(V79="Probabilidad",AG77,""))),"")</f>
        <v/>
      </c>
      <c r="AH79" s="136"/>
      <c r="AI79" s="112"/>
      <c r="AJ79" s="52"/>
      <c r="AK79" s="48"/>
      <c r="AL79" s="50"/>
      <c r="AM79" s="48"/>
      <c r="AN79" s="52"/>
      <c r="AO79" s="115"/>
      <c r="AP79" s="119"/>
      <c r="AQ79" s="119"/>
      <c r="AR79" s="120"/>
      <c r="AS79" s="14"/>
      <c r="AT79" s="14"/>
      <c r="AU79" s="14"/>
      <c r="AV79" s="14"/>
      <c r="AW79" s="14"/>
      <c r="AX79" s="14"/>
      <c r="AY79" s="14"/>
      <c r="AZ79" s="14"/>
      <c r="BA79" s="14"/>
      <c r="BB79" s="14"/>
      <c r="BC79" s="14"/>
      <c r="BD79" s="14"/>
      <c r="BE79" s="14"/>
      <c r="BF79" s="14"/>
      <c r="BG79" s="14"/>
      <c r="BH79" s="14"/>
      <c r="BI79" s="14"/>
      <c r="BJ79" s="14"/>
    </row>
    <row r="80" spans="1:62" s="15" customFormat="1" ht="150" hidden="1" customHeight="1" thickBot="1" x14ac:dyDescent="0.3">
      <c r="A80" s="146"/>
      <c r="B80" s="174"/>
      <c r="C80" s="149"/>
      <c r="D80" s="140"/>
      <c r="E80" s="140"/>
      <c r="F80" s="140"/>
      <c r="G80" s="152"/>
      <c r="H80" s="140"/>
      <c r="I80" s="116"/>
      <c r="J80" s="125"/>
      <c r="K80" s="128"/>
      <c r="L80" s="143"/>
      <c r="M80" s="143"/>
      <c r="N80" s="125"/>
      <c r="O80" s="128"/>
      <c r="P80" s="131"/>
      <c r="Q80" s="48"/>
      <c r="R80" s="49"/>
      <c r="S80" s="49"/>
      <c r="T80" s="49"/>
      <c r="U80" s="53" t="str">
        <f t="shared" si="63"/>
        <v xml:space="preserve">  </v>
      </c>
      <c r="V80" s="21" t="str">
        <f t="shared" si="64"/>
        <v/>
      </c>
      <c r="W80" s="47"/>
      <c r="X80" s="47"/>
      <c r="Y80" s="22" t="str">
        <f>IF(AND(W80="Preventivo",X80="Automático"),"50%",IF(AND(W80="Preventivo",X80="Manual"),"40%",IF(AND(W80="Detectivo",X80="Automático"),"40%",IF(AND(W80="Detectivo",X80="Manual"),"30%",IF(AND(W80="Correctivo",X80="Automático"),"35%",IF(AND(W80="Correctivo",X80="Manual"),"25%",""))))))</f>
        <v/>
      </c>
      <c r="Z80" s="47"/>
      <c r="AA80" s="47"/>
      <c r="AB80" s="47"/>
      <c r="AC80" s="18" t="str">
        <f t="shared" si="65"/>
        <v/>
      </c>
      <c r="AD80" s="134"/>
      <c r="AE80" s="22" t="str">
        <f>+AC80</f>
        <v/>
      </c>
      <c r="AF80" s="134"/>
      <c r="AG80" s="23" t="str">
        <f>IFERROR(IF(AND(V74="Impacto",V75="Impacto",V76="Impacto",V77="Impacto",V80="Impacto"),(AG77-(+AG77*Y80)),IF(V80="Impacto",(O74-(+O74*Y80)),IF(V80="Probabilidad",AG77,""))),"")</f>
        <v/>
      </c>
      <c r="AH80" s="137"/>
      <c r="AI80" s="113"/>
      <c r="AJ80" s="53"/>
      <c r="AK80" s="49"/>
      <c r="AL80" s="51"/>
      <c r="AM80" s="49"/>
      <c r="AN80" s="53"/>
      <c r="AO80" s="116"/>
      <c r="AP80" s="121"/>
      <c r="AQ80" s="121"/>
      <c r="AR80" s="122"/>
      <c r="AS80" s="14"/>
      <c r="AT80" s="14"/>
      <c r="AU80" s="14"/>
      <c r="AV80" s="14"/>
      <c r="AW80" s="14"/>
      <c r="AX80" s="14"/>
      <c r="AY80" s="14"/>
      <c r="AZ80" s="14"/>
      <c r="BA80" s="14"/>
      <c r="BB80" s="14"/>
      <c r="BC80" s="14"/>
      <c r="BD80" s="14"/>
      <c r="BE80" s="14"/>
      <c r="BF80" s="14"/>
      <c r="BG80" s="14"/>
      <c r="BH80" s="14"/>
      <c r="BI80" s="14"/>
      <c r="BJ80" s="14"/>
    </row>
    <row r="81" spans="1:44" ht="0.75" customHeight="1" thickBot="1" x14ac:dyDescent="0.35">
      <c r="A81" s="84"/>
      <c r="B81" s="85"/>
      <c r="C81" s="85"/>
      <c r="D81" s="85"/>
      <c r="E81" s="85"/>
      <c r="F81" s="85"/>
      <c r="G81" s="85"/>
      <c r="H81" s="85"/>
      <c r="I81" s="86"/>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row>
  </sheetData>
  <sheetProtection algorithmName="SHA-512" hashValue="ysvhYIHmFPQnI/jiEoL9YHu/aoo59MExTyjVl0OpSMKHYwRF/xL3nxpVKYuUN6tlv8yLeJ4Lf/XX6M0KhMD5pg==" saltValue="q793Ur8iw4iMYGeEDWZvUQ==" spinCount="100000" sheet="1" objects="1" scenarios="1"/>
  <mergeCells count="269">
    <mergeCell ref="A5:D5"/>
    <mergeCell ref="E5:AR5"/>
    <mergeCell ref="A6:D6"/>
    <mergeCell ref="E6:AR6"/>
    <mergeCell ref="A7:D7"/>
    <mergeCell ref="E7:AR7"/>
    <mergeCell ref="A1:B4"/>
    <mergeCell ref="C1:P1"/>
    <mergeCell ref="Q1:AM4"/>
    <mergeCell ref="AN1:AR1"/>
    <mergeCell ref="C2:P2"/>
    <mergeCell ref="AN2:AR2"/>
    <mergeCell ref="C3:P3"/>
    <mergeCell ref="AN3:AR3"/>
    <mergeCell ref="C4:P4"/>
    <mergeCell ref="AN4:AR4"/>
    <mergeCell ref="N9:N10"/>
    <mergeCell ref="O9:O10"/>
    <mergeCell ref="P9:P10"/>
    <mergeCell ref="Q9:Q10"/>
    <mergeCell ref="AN8:AN10"/>
    <mergeCell ref="AO8:AO10"/>
    <mergeCell ref="AP8:AR10"/>
    <mergeCell ref="A9:A10"/>
    <mergeCell ref="B9:B10"/>
    <mergeCell ref="C9:C10"/>
    <mergeCell ref="D9:D10"/>
    <mergeCell ref="E9:E10"/>
    <mergeCell ref="F9:F10"/>
    <mergeCell ref="G9:G10"/>
    <mergeCell ref="A8:H8"/>
    <mergeCell ref="I8:P8"/>
    <mergeCell ref="Q8:AB8"/>
    <mergeCell ref="AC8:AI8"/>
    <mergeCell ref="AJ8:AJ10"/>
    <mergeCell ref="AK8:AM8"/>
    <mergeCell ref="H9:H10"/>
    <mergeCell ref="I9:I10"/>
    <mergeCell ref="J9:J10"/>
    <mergeCell ref="K9:K10"/>
    <mergeCell ref="AI9:AI10"/>
    <mergeCell ref="AK9:AK10"/>
    <mergeCell ref="AL9:AL10"/>
    <mergeCell ref="AM9:AM10"/>
    <mergeCell ref="A11:A17"/>
    <mergeCell ref="B11:B80"/>
    <mergeCell ref="C11:C17"/>
    <mergeCell ref="D11:D17"/>
    <mergeCell ref="E11:E17"/>
    <mergeCell ref="F11:F17"/>
    <mergeCell ref="AC9:AC10"/>
    <mergeCell ref="AD9:AD10"/>
    <mergeCell ref="AE9:AE10"/>
    <mergeCell ref="AF9:AF10"/>
    <mergeCell ref="AG9:AG10"/>
    <mergeCell ref="AH9:AH10"/>
    <mergeCell ref="R9:R10"/>
    <mergeCell ref="S9:S10"/>
    <mergeCell ref="T9:T10"/>
    <mergeCell ref="U9:U10"/>
    <mergeCell ref="V9:V10"/>
    <mergeCell ref="W9:AB9"/>
    <mergeCell ref="L9:L10"/>
    <mergeCell ref="M9:M10"/>
    <mergeCell ref="M18:M24"/>
    <mergeCell ref="AH11:AH17"/>
    <mergeCell ref="AI11:AI17"/>
    <mergeCell ref="AO11:AO17"/>
    <mergeCell ref="AP11:AR17"/>
    <mergeCell ref="A18:A24"/>
    <mergeCell ref="C18:C24"/>
    <mergeCell ref="D18:D24"/>
    <mergeCell ref="E18:E24"/>
    <mergeCell ref="F18:F24"/>
    <mergeCell ref="G18:G24"/>
    <mergeCell ref="M11:M17"/>
    <mergeCell ref="N11:N17"/>
    <mergeCell ref="O11:O17"/>
    <mergeCell ref="P11:P17"/>
    <mergeCell ref="AD11:AD17"/>
    <mergeCell ref="AF11:AF17"/>
    <mergeCell ref="G11:G17"/>
    <mergeCell ref="H11:H17"/>
    <mergeCell ref="I11:I17"/>
    <mergeCell ref="J11:J17"/>
    <mergeCell ref="K11:K17"/>
    <mergeCell ref="L11:L17"/>
    <mergeCell ref="L25:L31"/>
    <mergeCell ref="M25:M31"/>
    <mergeCell ref="N25:N31"/>
    <mergeCell ref="AI18:AI24"/>
    <mergeCell ref="AO18:AO24"/>
    <mergeCell ref="AP18:AR24"/>
    <mergeCell ref="A25:A31"/>
    <mergeCell ref="C25:C31"/>
    <mergeCell ref="D25:D31"/>
    <mergeCell ref="E25:E31"/>
    <mergeCell ref="F25:F31"/>
    <mergeCell ref="G25:G31"/>
    <mergeCell ref="H25:H31"/>
    <mergeCell ref="N18:N24"/>
    <mergeCell ref="O18:O24"/>
    <mergeCell ref="P18:P24"/>
    <mergeCell ref="AD18:AD24"/>
    <mergeCell ref="AF18:AF24"/>
    <mergeCell ref="AH18:AH24"/>
    <mergeCell ref="H18:H24"/>
    <mergeCell ref="I18:I24"/>
    <mergeCell ref="J18:J24"/>
    <mergeCell ref="K18:K24"/>
    <mergeCell ref="L18:L24"/>
    <mergeCell ref="K32:K38"/>
    <mergeCell ref="L32:L38"/>
    <mergeCell ref="M32:M38"/>
    <mergeCell ref="N32:N38"/>
    <mergeCell ref="O32:O38"/>
    <mergeCell ref="AO25:AO31"/>
    <mergeCell ref="AP25:AR31"/>
    <mergeCell ref="A32:A38"/>
    <mergeCell ref="C32:C38"/>
    <mergeCell ref="D32:D38"/>
    <mergeCell ref="E32:E38"/>
    <mergeCell ref="F32:F38"/>
    <mergeCell ref="G32:G38"/>
    <mergeCell ref="H32:H38"/>
    <mergeCell ref="I32:I38"/>
    <mergeCell ref="O25:O31"/>
    <mergeCell ref="P25:P31"/>
    <mergeCell ref="AD25:AD31"/>
    <mergeCell ref="AF25:AF31"/>
    <mergeCell ref="AH25:AH31"/>
    <mergeCell ref="AI25:AI31"/>
    <mergeCell ref="I25:I31"/>
    <mergeCell ref="J25:J31"/>
    <mergeCell ref="K25:K31"/>
    <mergeCell ref="AP39:AR45"/>
    <mergeCell ref="K39:K45"/>
    <mergeCell ref="L39:L45"/>
    <mergeCell ref="M39:M45"/>
    <mergeCell ref="N39:N45"/>
    <mergeCell ref="O39:O45"/>
    <mergeCell ref="P39:P45"/>
    <mergeCell ref="AP32:AR38"/>
    <mergeCell ref="A39:A45"/>
    <mergeCell ref="C39:C45"/>
    <mergeCell ref="D39:D45"/>
    <mergeCell ref="E39:E45"/>
    <mergeCell ref="F39:F45"/>
    <mergeCell ref="G39:G45"/>
    <mergeCell ref="H39:H45"/>
    <mergeCell ref="I39:I45"/>
    <mergeCell ref="J39:J45"/>
    <mergeCell ref="P32:P38"/>
    <mergeCell ref="AD32:AD38"/>
    <mergeCell ref="AF32:AF38"/>
    <mergeCell ref="AH32:AH38"/>
    <mergeCell ref="AI32:AI38"/>
    <mergeCell ref="AO32:AO38"/>
    <mergeCell ref="J32:J38"/>
    <mergeCell ref="D46:D52"/>
    <mergeCell ref="E46:E52"/>
    <mergeCell ref="F46:F52"/>
    <mergeCell ref="G46:G52"/>
    <mergeCell ref="AD39:AD45"/>
    <mergeCell ref="AF39:AF45"/>
    <mergeCell ref="AH39:AH45"/>
    <mergeCell ref="AI39:AI45"/>
    <mergeCell ref="AO39:AO45"/>
    <mergeCell ref="AI46:AI52"/>
    <mergeCell ref="AO46:AO52"/>
    <mergeCell ref="AP46:AR52"/>
    <mergeCell ref="A53:A59"/>
    <mergeCell ref="C53:C59"/>
    <mergeCell ref="D53:D59"/>
    <mergeCell ref="E53:E59"/>
    <mergeCell ref="F53:F59"/>
    <mergeCell ref="G53:G59"/>
    <mergeCell ref="H53:H59"/>
    <mergeCell ref="N46:N52"/>
    <mergeCell ref="O46:O52"/>
    <mergeCell ref="P46:P52"/>
    <mergeCell ref="AD46:AD52"/>
    <mergeCell ref="AF46:AF52"/>
    <mergeCell ref="AH46:AH52"/>
    <mergeCell ref="H46:H52"/>
    <mergeCell ref="I46:I52"/>
    <mergeCell ref="J46:J52"/>
    <mergeCell ref="K46:K52"/>
    <mergeCell ref="L46:L52"/>
    <mergeCell ref="M46:M52"/>
    <mergeCell ref="A46:A52"/>
    <mergeCell ref="C46:C52"/>
    <mergeCell ref="AO53:AO59"/>
    <mergeCell ref="AP53:AR59"/>
    <mergeCell ref="A60:A66"/>
    <mergeCell ref="C60:C66"/>
    <mergeCell ref="D60:D66"/>
    <mergeCell ref="E60:E66"/>
    <mergeCell ref="F60:F66"/>
    <mergeCell ref="G60:G66"/>
    <mergeCell ref="H60:H66"/>
    <mergeCell ref="I60:I66"/>
    <mergeCell ref="O53:O59"/>
    <mergeCell ref="P53:P59"/>
    <mergeCell ref="AD53:AD59"/>
    <mergeCell ref="AF53:AF59"/>
    <mergeCell ref="AH53:AH59"/>
    <mergeCell ref="AI53:AI59"/>
    <mergeCell ref="I53:I59"/>
    <mergeCell ref="J53:J59"/>
    <mergeCell ref="K53:K59"/>
    <mergeCell ref="L53:L59"/>
    <mergeCell ref="M53:M59"/>
    <mergeCell ref="N53:N59"/>
    <mergeCell ref="AP60:AR66"/>
    <mergeCell ref="A67:A73"/>
    <mergeCell ref="C67:C73"/>
    <mergeCell ref="D67:D73"/>
    <mergeCell ref="E67:E73"/>
    <mergeCell ref="F67:F73"/>
    <mergeCell ref="G67:G73"/>
    <mergeCell ref="H67:H73"/>
    <mergeCell ref="I67:I73"/>
    <mergeCell ref="J67:J73"/>
    <mergeCell ref="P60:P66"/>
    <mergeCell ref="AD60:AD66"/>
    <mergeCell ref="AF60:AF66"/>
    <mergeCell ref="AH60:AH66"/>
    <mergeCell ref="AI60:AI66"/>
    <mergeCell ref="AO60:AO66"/>
    <mergeCell ref="J60:J66"/>
    <mergeCell ref="K60:K66"/>
    <mergeCell ref="L60:L66"/>
    <mergeCell ref="M60:M66"/>
    <mergeCell ref="N60:N66"/>
    <mergeCell ref="O60:O66"/>
    <mergeCell ref="AD67:AD73"/>
    <mergeCell ref="AF67:AF73"/>
    <mergeCell ref="AH67:AH73"/>
    <mergeCell ref="AI67:AI73"/>
    <mergeCell ref="AO67:AO73"/>
    <mergeCell ref="AP67:AR73"/>
    <mergeCell ref="K67:K73"/>
    <mergeCell ref="L67:L73"/>
    <mergeCell ref="M67:M73"/>
    <mergeCell ref="N67:N73"/>
    <mergeCell ref="O67:O73"/>
    <mergeCell ref="P67:P73"/>
    <mergeCell ref="H74:H80"/>
    <mergeCell ref="I74:I80"/>
    <mergeCell ref="J74:J80"/>
    <mergeCell ref="K74:K80"/>
    <mergeCell ref="L74:L80"/>
    <mergeCell ref="M74:M80"/>
    <mergeCell ref="A74:A80"/>
    <mergeCell ref="C74:C80"/>
    <mergeCell ref="D74:D80"/>
    <mergeCell ref="E74:E80"/>
    <mergeCell ref="F74:F80"/>
    <mergeCell ref="G74:G80"/>
    <mergeCell ref="AI74:AI80"/>
    <mergeCell ref="AO74:AO80"/>
    <mergeCell ref="AP74:AR80"/>
    <mergeCell ref="N74:N80"/>
    <mergeCell ref="O74:O80"/>
    <mergeCell ref="P74:P80"/>
    <mergeCell ref="AD74:AD80"/>
    <mergeCell ref="AF74:AF80"/>
    <mergeCell ref="AH74:AH80"/>
  </mergeCells>
  <conditionalFormatting sqref="J11">
    <cfRule type="cellIs" dxfId="1159" priority="281" operator="equal">
      <formula>"Muy Alta"</formula>
    </cfRule>
    <cfRule type="cellIs" dxfId="1158" priority="282" operator="equal">
      <formula>"Alta"</formula>
    </cfRule>
    <cfRule type="cellIs" dxfId="1157" priority="283" operator="equal">
      <formula>"Media"</formula>
    </cfRule>
    <cfRule type="cellIs" dxfId="1156" priority="284" operator="equal">
      <formula>"Baja"</formula>
    </cfRule>
    <cfRule type="cellIs" dxfId="1155" priority="285" operator="equal">
      <formula>"Muy Baja"</formula>
    </cfRule>
  </conditionalFormatting>
  <conditionalFormatting sqref="J18">
    <cfRule type="cellIs" dxfId="1154" priority="252" operator="equal">
      <formula>"Muy Alta"</formula>
    </cfRule>
    <cfRule type="cellIs" dxfId="1153" priority="253" operator="equal">
      <formula>"Alta"</formula>
    </cfRule>
    <cfRule type="cellIs" dxfId="1152" priority="254" operator="equal">
      <formula>"Media"</formula>
    </cfRule>
    <cfRule type="cellIs" dxfId="1151" priority="255" operator="equal">
      <formula>"Baja"</formula>
    </cfRule>
    <cfRule type="cellIs" dxfId="1150" priority="256" operator="equal">
      <formula>"Muy Baja"</formula>
    </cfRule>
  </conditionalFormatting>
  <conditionalFormatting sqref="J25">
    <cfRule type="cellIs" dxfId="1149" priority="223" operator="equal">
      <formula>"Muy Alta"</formula>
    </cfRule>
    <cfRule type="cellIs" dxfId="1148" priority="224" operator="equal">
      <formula>"Alta"</formula>
    </cfRule>
    <cfRule type="cellIs" dxfId="1147" priority="225" operator="equal">
      <formula>"Media"</formula>
    </cfRule>
    <cfRule type="cellIs" dxfId="1146" priority="226" operator="equal">
      <formula>"Baja"</formula>
    </cfRule>
    <cfRule type="cellIs" dxfId="1145" priority="227" operator="equal">
      <formula>"Muy Baja"</formula>
    </cfRule>
  </conditionalFormatting>
  <conditionalFormatting sqref="J32">
    <cfRule type="cellIs" dxfId="1144" priority="194" operator="equal">
      <formula>"Muy Alta"</formula>
    </cfRule>
    <cfRule type="cellIs" dxfId="1143" priority="195" operator="equal">
      <formula>"Alta"</formula>
    </cfRule>
    <cfRule type="cellIs" dxfId="1142" priority="196" operator="equal">
      <formula>"Media"</formula>
    </cfRule>
    <cfRule type="cellIs" dxfId="1141" priority="197" operator="equal">
      <formula>"Baja"</formula>
    </cfRule>
    <cfRule type="cellIs" dxfId="1140" priority="198" operator="equal">
      <formula>"Muy Baja"</formula>
    </cfRule>
  </conditionalFormatting>
  <conditionalFormatting sqref="J39">
    <cfRule type="cellIs" dxfId="1139" priority="165" operator="equal">
      <formula>"Muy Alta"</formula>
    </cfRule>
    <cfRule type="cellIs" dxfId="1138" priority="166" operator="equal">
      <formula>"Alta"</formula>
    </cfRule>
    <cfRule type="cellIs" dxfId="1137" priority="167" operator="equal">
      <formula>"Media"</formula>
    </cfRule>
    <cfRule type="cellIs" dxfId="1136" priority="168" operator="equal">
      <formula>"Baja"</formula>
    </cfRule>
    <cfRule type="cellIs" dxfId="1135" priority="169" operator="equal">
      <formula>"Muy Baja"</formula>
    </cfRule>
  </conditionalFormatting>
  <conditionalFormatting sqref="J46">
    <cfRule type="cellIs" dxfId="1134" priority="136" operator="equal">
      <formula>"Muy Alta"</formula>
    </cfRule>
    <cfRule type="cellIs" dxfId="1133" priority="137" operator="equal">
      <formula>"Alta"</formula>
    </cfRule>
    <cfRule type="cellIs" dxfId="1132" priority="138" operator="equal">
      <formula>"Media"</formula>
    </cfRule>
    <cfRule type="cellIs" dxfId="1131" priority="139" operator="equal">
      <formula>"Baja"</formula>
    </cfRule>
    <cfRule type="cellIs" dxfId="1130" priority="140" operator="equal">
      <formula>"Muy Baja"</formula>
    </cfRule>
  </conditionalFormatting>
  <conditionalFormatting sqref="J53">
    <cfRule type="cellIs" dxfId="1129" priority="107" operator="equal">
      <formula>"Muy Alta"</formula>
    </cfRule>
    <cfRule type="cellIs" dxfId="1128" priority="108" operator="equal">
      <formula>"Alta"</formula>
    </cfRule>
    <cfRule type="cellIs" dxfId="1127" priority="109" operator="equal">
      <formula>"Media"</formula>
    </cfRule>
    <cfRule type="cellIs" dxfId="1126" priority="110" operator="equal">
      <formula>"Baja"</formula>
    </cfRule>
    <cfRule type="cellIs" dxfId="1125" priority="111" operator="equal">
      <formula>"Muy Baja"</formula>
    </cfRule>
  </conditionalFormatting>
  <conditionalFormatting sqref="J60">
    <cfRule type="cellIs" dxfId="1124" priority="78" operator="equal">
      <formula>"Muy Alta"</formula>
    </cfRule>
    <cfRule type="cellIs" dxfId="1123" priority="79" operator="equal">
      <formula>"Alta"</formula>
    </cfRule>
    <cfRule type="cellIs" dxfId="1122" priority="80" operator="equal">
      <formula>"Media"</formula>
    </cfRule>
    <cfRule type="cellIs" dxfId="1121" priority="81" operator="equal">
      <formula>"Baja"</formula>
    </cfRule>
    <cfRule type="cellIs" dxfId="1120" priority="82" operator="equal">
      <formula>"Muy Baja"</formula>
    </cfRule>
  </conditionalFormatting>
  <conditionalFormatting sqref="J67">
    <cfRule type="cellIs" dxfId="1119" priority="49" operator="equal">
      <formula>"Muy Alta"</formula>
    </cfRule>
    <cfRule type="cellIs" dxfId="1118" priority="50" operator="equal">
      <formula>"Alta"</formula>
    </cfRule>
    <cfRule type="cellIs" dxfId="1117" priority="51" operator="equal">
      <formula>"Media"</formula>
    </cfRule>
    <cfRule type="cellIs" dxfId="1116" priority="52" operator="equal">
      <formula>"Baja"</formula>
    </cfRule>
    <cfRule type="cellIs" dxfId="1115" priority="53" operator="equal">
      <formula>"Muy Baja"</formula>
    </cfRule>
  </conditionalFormatting>
  <conditionalFormatting sqref="J74">
    <cfRule type="cellIs" dxfId="1114" priority="20" operator="equal">
      <formula>"Muy Alta"</formula>
    </cfRule>
    <cfRule type="cellIs" dxfId="1113" priority="21" operator="equal">
      <formula>"Alta"</formula>
    </cfRule>
    <cfRule type="cellIs" dxfId="1112" priority="22" operator="equal">
      <formula>"Media"</formula>
    </cfRule>
    <cfRule type="cellIs" dxfId="1111" priority="23" operator="equal">
      <formula>"Baja"</formula>
    </cfRule>
    <cfRule type="cellIs" dxfId="1110" priority="24" operator="equal">
      <formula>"Muy Baja"</formula>
    </cfRule>
  </conditionalFormatting>
  <conditionalFormatting sqref="M11">
    <cfRule type="containsText" dxfId="1109" priority="262" operator="containsText" text="❌">
      <formula>NOT(ISERROR(SEARCH("❌",M11)))</formula>
    </cfRule>
  </conditionalFormatting>
  <conditionalFormatting sqref="M18">
    <cfRule type="containsText" dxfId="1108" priority="233" operator="containsText" text="❌">
      <formula>NOT(ISERROR(SEARCH("❌",M18)))</formula>
    </cfRule>
  </conditionalFormatting>
  <conditionalFormatting sqref="M25">
    <cfRule type="containsText" dxfId="1107" priority="204" operator="containsText" text="❌">
      <formula>NOT(ISERROR(SEARCH("❌",M25)))</formula>
    </cfRule>
  </conditionalFormatting>
  <conditionalFormatting sqref="M32">
    <cfRule type="containsText" dxfId="1106" priority="175" operator="containsText" text="❌">
      <formula>NOT(ISERROR(SEARCH("❌",M32)))</formula>
    </cfRule>
  </conditionalFormatting>
  <conditionalFormatting sqref="M39">
    <cfRule type="containsText" dxfId="1105" priority="146" operator="containsText" text="❌">
      <formula>NOT(ISERROR(SEARCH("❌",M39)))</formula>
    </cfRule>
  </conditionalFormatting>
  <conditionalFormatting sqref="M46">
    <cfRule type="containsText" dxfId="1104" priority="117" operator="containsText" text="❌">
      <formula>NOT(ISERROR(SEARCH("❌",M46)))</formula>
    </cfRule>
  </conditionalFormatting>
  <conditionalFormatting sqref="M53">
    <cfRule type="containsText" dxfId="1103" priority="88" operator="containsText" text="❌">
      <formula>NOT(ISERROR(SEARCH("❌",M53)))</formula>
    </cfRule>
  </conditionalFormatting>
  <conditionalFormatting sqref="M60">
    <cfRule type="containsText" dxfId="1102" priority="59" operator="containsText" text="❌">
      <formula>NOT(ISERROR(SEARCH("❌",M60)))</formula>
    </cfRule>
  </conditionalFormatting>
  <conditionalFormatting sqref="M67">
    <cfRule type="containsText" dxfId="1101" priority="30" operator="containsText" text="❌">
      <formula>NOT(ISERROR(SEARCH("❌",M67)))</formula>
    </cfRule>
  </conditionalFormatting>
  <conditionalFormatting sqref="M74">
    <cfRule type="containsText" dxfId="1100" priority="1" operator="containsText" text="❌">
      <formula>NOT(ISERROR(SEARCH("❌",M74)))</formula>
    </cfRule>
  </conditionalFormatting>
  <conditionalFormatting sqref="N11">
    <cfRule type="cellIs" dxfId="1099" priority="286" operator="equal">
      <formula>"Catastrófico"</formula>
    </cfRule>
    <cfRule type="cellIs" dxfId="1098" priority="287" operator="equal">
      <formula>"Mayor"</formula>
    </cfRule>
    <cfRule type="cellIs" dxfId="1097" priority="288" operator="equal">
      <formula>"Moderado"</formula>
    </cfRule>
    <cfRule type="cellIs" dxfId="1096" priority="289" operator="equal">
      <formula>"Menor"</formula>
    </cfRule>
    <cfRule type="cellIs" dxfId="1095" priority="290" operator="equal">
      <formula>"Leve"</formula>
    </cfRule>
  </conditionalFormatting>
  <conditionalFormatting sqref="N18">
    <cfRule type="cellIs" dxfId="1094" priority="257" operator="equal">
      <formula>"Catastrófico"</formula>
    </cfRule>
    <cfRule type="cellIs" dxfId="1093" priority="258" operator="equal">
      <formula>"Mayor"</formula>
    </cfRule>
    <cfRule type="cellIs" dxfId="1092" priority="259" operator="equal">
      <formula>"Moderado"</formula>
    </cfRule>
    <cfRule type="cellIs" dxfId="1091" priority="260" operator="equal">
      <formula>"Menor"</formula>
    </cfRule>
    <cfRule type="cellIs" dxfId="1090" priority="261" operator="equal">
      <formula>"Leve"</formula>
    </cfRule>
  </conditionalFormatting>
  <conditionalFormatting sqref="N25">
    <cfRule type="cellIs" dxfId="1089" priority="228" operator="equal">
      <formula>"Catastrófico"</formula>
    </cfRule>
    <cfRule type="cellIs" dxfId="1088" priority="229" operator="equal">
      <formula>"Mayor"</formula>
    </cfRule>
    <cfRule type="cellIs" dxfId="1087" priority="230" operator="equal">
      <formula>"Moderado"</formula>
    </cfRule>
    <cfRule type="cellIs" dxfId="1086" priority="231" operator="equal">
      <formula>"Menor"</formula>
    </cfRule>
    <cfRule type="cellIs" dxfId="1085" priority="232" operator="equal">
      <formula>"Leve"</formula>
    </cfRule>
  </conditionalFormatting>
  <conditionalFormatting sqref="N32">
    <cfRule type="cellIs" dxfId="1084" priority="199" operator="equal">
      <formula>"Catastrófico"</formula>
    </cfRule>
    <cfRule type="cellIs" dxfId="1083" priority="200" operator="equal">
      <formula>"Mayor"</formula>
    </cfRule>
    <cfRule type="cellIs" dxfId="1082" priority="201" operator="equal">
      <formula>"Moderado"</formula>
    </cfRule>
    <cfRule type="cellIs" dxfId="1081" priority="202" operator="equal">
      <formula>"Menor"</formula>
    </cfRule>
    <cfRule type="cellIs" dxfId="1080" priority="203" operator="equal">
      <formula>"Leve"</formula>
    </cfRule>
  </conditionalFormatting>
  <conditionalFormatting sqref="N39">
    <cfRule type="cellIs" dxfId="1079" priority="170" operator="equal">
      <formula>"Catastrófico"</formula>
    </cfRule>
    <cfRule type="cellIs" dxfId="1078" priority="171" operator="equal">
      <formula>"Mayor"</formula>
    </cfRule>
    <cfRule type="cellIs" dxfId="1077" priority="172" operator="equal">
      <formula>"Moderado"</formula>
    </cfRule>
    <cfRule type="cellIs" dxfId="1076" priority="173" operator="equal">
      <formula>"Menor"</formula>
    </cfRule>
    <cfRule type="cellIs" dxfId="1075" priority="174" operator="equal">
      <formula>"Leve"</formula>
    </cfRule>
  </conditionalFormatting>
  <conditionalFormatting sqref="N46">
    <cfRule type="cellIs" dxfId="1074" priority="141" operator="equal">
      <formula>"Catastrófico"</formula>
    </cfRule>
    <cfRule type="cellIs" dxfId="1073" priority="142" operator="equal">
      <formula>"Mayor"</formula>
    </cfRule>
    <cfRule type="cellIs" dxfId="1072" priority="143" operator="equal">
      <formula>"Moderado"</formula>
    </cfRule>
    <cfRule type="cellIs" dxfId="1071" priority="144" operator="equal">
      <formula>"Menor"</formula>
    </cfRule>
    <cfRule type="cellIs" dxfId="1070" priority="145" operator="equal">
      <formula>"Leve"</formula>
    </cfRule>
  </conditionalFormatting>
  <conditionalFormatting sqref="N53">
    <cfRule type="cellIs" dxfId="1069" priority="112" operator="equal">
      <formula>"Catastrófico"</formula>
    </cfRule>
    <cfRule type="cellIs" dxfId="1068" priority="113" operator="equal">
      <formula>"Mayor"</formula>
    </cfRule>
    <cfRule type="cellIs" dxfId="1067" priority="114" operator="equal">
      <formula>"Moderado"</formula>
    </cfRule>
    <cfRule type="cellIs" dxfId="1066" priority="115" operator="equal">
      <formula>"Menor"</formula>
    </cfRule>
    <cfRule type="cellIs" dxfId="1065" priority="116" operator="equal">
      <formula>"Leve"</formula>
    </cfRule>
  </conditionalFormatting>
  <conditionalFormatting sqref="N60">
    <cfRule type="cellIs" dxfId="1064" priority="83" operator="equal">
      <formula>"Catastrófico"</formula>
    </cfRule>
    <cfRule type="cellIs" dxfId="1063" priority="84" operator="equal">
      <formula>"Mayor"</formula>
    </cfRule>
    <cfRule type="cellIs" dxfId="1062" priority="85" operator="equal">
      <formula>"Moderado"</formula>
    </cfRule>
    <cfRule type="cellIs" dxfId="1061" priority="86" operator="equal">
      <formula>"Menor"</formula>
    </cfRule>
    <cfRule type="cellIs" dxfId="1060" priority="87" operator="equal">
      <formula>"Leve"</formula>
    </cfRule>
  </conditionalFormatting>
  <conditionalFormatting sqref="N67">
    <cfRule type="cellIs" dxfId="1059" priority="54" operator="equal">
      <formula>"Catastrófico"</formula>
    </cfRule>
    <cfRule type="cellIs" dxfId="1058" priority="55" operator="equal">
      <formula>"Mayor"</formula>
    </cfRule>
    <cfRule type="cellIs" dxfId="1057" priority="56" operator="equal">
      <formula>"Moderado"</formula>
    </cfRule>
    <cfRule type="cellIs" dxfId="1056" priority="57" operator="equal">
      <formula>"Menor"</formula>
    </cfRule>
    <cfRule type="cellIs" dxfId="1055" priority="58" operator="equal">
      <formula>"Leve"</formula>
    </cfRule>
  </conditionalFormatting>
  <conditionalFormatting sqref="N74">
    <cfRule type="cellIs" dxfId="1054" priority="25" operator="equal">
      <formula>"Catastrófico"</formula>
    </cfRule>
    <cfRule type="cellIs" dxfId="1053" priority="26" operator="equal">
      <formula>"Mayor"</formula>
    </cfRule>
    <cfRule type="cellIs" dxfId="1052" priority="27" operator="equal">
      <formula>"Moderado"</formula>
    </cfRule>
    <cfRule type="cellIs" dxfId="1051" priority="28" operator="equal">
      <formula>"Menor"</formula>
    </cfRule>
    <cfRule type="cellIs" dxfId="1050" priority="29" operator="equal">
      <formula>"Leve"</formula>
    </cfRule>
  </conditionalFormatting>
  <conditionalFormatting sqref="P11">
    <cfRule type="cellIs" dxfId="1049" priority="277" operator="equal">
      <formula>"Extremo"</formula>
    </cfRule>
    <cfRule type="cellIs" dxfId="1048" priority="278" operator="equal">
      <formula>"Alto"</formula>
    </cfRule>
    <cfRule type="cellIs" dxfId="1047" priority="279" operator="equal">
      <formula>"Moderado"</formula>
    </cfRule>
    <cfRule type="cellIs" dxfId="1046" priority="280" operator="equal">
      <formula>"Bajo"</formula>
    </cfRule>
  </conditionalFormatting>
  <conditionalFormatting sqref="P18">
    <cfRule type="cellIs" dxfId="1045" priority="248" operator="equal">
      <formula>"Extremo"</formula>
    </cfRule>
    <cfRule type="cellIs" dxfId="1044" priority="249" operator="equal">
      <formula>"Alto"</formula>
    </cfRule>
    <cfRule type="cellIs" dxfId="1043" priority="250" operator="equal">
      <formula>"Moderado"</formula>
    </cfRule>
    <cfRule type="cellIs" dxfId="1042" priority="251" operator="equal">
      <formula>"Bajo"</formula>
    </cfRule>
  </conditionalFormatting>
  <conditionalFormatting sqref="P25">
    <cfRule type="cellIs" dxfId="1041" priority="219" operator="equal">
      <formula>"Extremo"</formula>
    </cfRule>
    <cfRule type="cellIs" dxfId="1040" priority="220" operator="equal">
      <formula>"Alto"</formula>
    </cfRule>
    <cfRule type="cellIs" dxfId="1039" priority="221" operator="equal">
      <formula>"Moderado"</formula>
    </cfRule>
    <cfRule type="cellIs" dxfId="1038" priority="222" operator="equal">
      <formula>"Bajo"</formula>
    </cfRule>
  </conditionalFormatting>
  <conditionalFormatting sqref="P32">
    <cfRule type="cellIs" dxfId="1037" priority="190" operator="equal">
      <formula>"Extremo"</formula>
    </cfRule>
    <cfRule type="cellIs" dxfId="1036" priority="191" operator="equal">
      <formula>"Alto"</formula>
    </cfRule>
    <cfRule type="cellIs" dxfId="1035" priority="192" operator="equal">
      <formula>"Moderado"</formula>
    </cfRule>
    <cfRule type="cellIs" dxfId="1034" priority="193" operator="equal">
      <formula>"Bajo"</formula>
    </cfRule>
  </conditionalFormatting>
  <conditionalFormatting sqref="P39">
    <cfRule type="cellIs" dxfId="1033" priority="161" operator="equal">
      <formula>"Extremo"</formula>
    </cfRule>
    <cfRule type="cellIs" dxfId="1032" priority="162" operator="equal">
      <formula>"Alto"</formula>
    </cfRule>
    <cfRule type="cellIs" dxfId="1031" priority="163" operator="equal">
      <formula>"Moderado"</formula>
    </cfRule>
    <cfRule type="cellIs" dxfId="1030" priority="164" operator="equal">
      <formula>"Bajo"</formula>
    </cfRule>
  </conditionalFormatting>
  <conditionalFormatting sqref="P46">
    <cfRule type="cellIs" dxfId="1029" priority="132" operator="equal">
      <formula>"Extremo"</formula>
    </cfRule>
    <cfRule type="cellIs" dxfId="1028" priority="133" operator="equal">
      <formula>"Alto"</formula>
    </cfRule>
    <cfRule type="cellIs" dxfId="1027" priority="134" operator="equal">
      <formula>"Moderado"</formula>
    </cfRule>
    <cfRule type="cellIs" dxfId="1026" priority="135" operator="equal">
      <formula>"Bajo"</formula>
    </cfRule>
  </conditionalFormatting>
  <conditionalFormatting sqref="P53">
    <cfRule type="cellIs" dxfId="1025" priority="103" operator="equal">
      <formula>"Extremo"</formula>
    </cfRule>
    <cfRule type="cellIs" dxfId="1024" priority="104" operator="equal">
      <formula>"Alto"</formula>
    </cfRule>
    <cfRule type="cellIs" dxfId="1023" priority="105" operator="equal">
      <formula>"Moderado"</formula>
    </cfRule>
    <cfRule type="cellIs" dxfId="1022" priority="106" operator="equal">
      <formula>"Bajo"</formula>
    </cfRule>
  </conditionalFormatting>
  <conditionalFormatting sqref="P60">
    <cfRule type="cellIs" dxfId="1021" priority="74" operator="equal">
      <formula>"Extremo"</formula>
    </cfRule>
    <cfRule type="cellIs" dxfId="1020" priority="75" operator="equal">
      <formula>"Alto"</formula>
    </cfRule>
    <cfRule type="cellIs" dxfId="1019" priority="76" operator="equal">
      <formula>"Moderado"</formula>
    </cfRule>
    <cfRule type="cellIs" dxfId="1018" priority="77" operator="equal">
      <formula>"Bajo"</formula>
    </cfRule>
  </conditionalFormatting>
  <conditionalFormatting sqref="P67">
    <cfRule type="cellIs" dxfId="1017" priority="45" operator="equal">
      <formula>"Extremo"</formula>
    </cfRule>
    <cfRule type="cellIs" dxfId="1016" priority="46" operator="equal">
      <formula>"Alto"</formula>
    </cfRule>
    <cfRule type="cellIs" dxfId="1015" priority="47" operator="equal">
      <formula>"Moderado"</formula>
    </cfRule>
    <cfRule type="cellIs" dxfId="1014" priority="48" operator="equal">
      <formula>"Bajo"</formula>
    </cfRule>
  </conditionalFormatting>
  <conditionalFormatting sqref="P74">
    <cfRule type="cellIs" dxfId="1013" priority="16" operator="equal">
      <formula>"Extremo"</formula>
    </cfRule>
    <cfRule type="cellIs" dxfId="1012" priority="17" operator="equal">
      <formula>"Alto"</formula>
    </cfRule>
    <cfRule type="cellIs" dxfId="1011" priority="18" operator="equal">
      <formula>"Moderado"</formula>
    </cfRule>
    <cfRule type="cellIs" dxfId="1010" priority="19" operator="equal">
      <formula>"Bajo"</formula>
    </cfRule>
  </conditionalFormatting>
  <conditionalFormatting sqref="AD11">
    <cfRule type="cellIs" dxfId="1009" priority="272" operator="equal">
      <formula>"Muy Alta"</formula>
    </cfRule>
    <cfRule type="cellIs" dxfId="1008" priority="273" operator="equal">
      <formula>"Alta"</formula>
    </cfRule>
    <cfRule type="cellIs" dxfId="1007" priority="274" operator="equal">
      <formula>"Media"</formula>
    </cfRule>
    <cfRule type="cellIs" dxfId="1006" priority="275" operator="equal">
      <formula>"Baja"</formula>
    </cfRule>
    <cfRule type="cellIs" dxfId="1005" priority="276" operator="equal">
      <formula>"Muy Baja"</formula>
    </cfRule>
  </conditionalFormatting>
  <conditionalFormatting sqref="AD18">
    <cfRule type="cellIs" dxfId="1004" priority="243" operator="equal">
      <formula>"Muy Alta"</formula>
    </cfRule>
    <cfRule type="cellIs" dxfId="1003" priority="244" operator="equal">
      <formula>"Alta"</formula>
    </cfRule>
    <cfRule type="cellIs" dxfId="1002" priority="245" operator="equal">
      <formula>"Media"</formula>
    </cfRule>
    <cfRule type="cellIs" dxfId="1001" priority="246" operator="equal">
      <formula>"Baja"</formula>
    </cfRule>
    <cfRule type="cellIs" dxfId="1000" priority="247" operator="equal">
      <formula>"Muy Baja"</formula>
    </cfRule>
  </conditionalFormatting>
  <conditionalFormatting sqref="AD25">
    <cfRule type="cellIs" dxfId="999" priority="214" operator="equal">
      <formula>"Muy Alta"</formula>
    </cfRule>
    <cfRule type="cellIs" dxfId="998" priority="215" operator="equal">
      <formula>"Alta"</formula>
    </cfRule>
    <cfRule type="cellIs" dxfId="997" priority="216" operator="equal">
      <formula>"Media"</formula>
    </cfRule>
    <cfRule type="cellIs" dxfId="996" priority="217" operator="equal">
      <formula>"Baja"</formula>
    </cfRule>
    <cfRule type="cellIs" dxfId="995" priority="218" operator="equal">
      <formula>"Muy Baja"</formula>
    </cfRule>
  </conditionalFormatting>
  <conditionalFormatting sqref="AD32">
    <cfRule type="cellIs" dxfId="994" priority="185" operator="equal">
      <formula>"Muy Alta"</formula>
    </cfRule>
    <cfRule type="cellIs" dxfId="993" priority="186" operator="equal">
      <formula>"Alta"</formula>
    </cfRule>
    <cfRule type="cellIs" dxfId="992" priority="187" operator="equal">
      <formula>"Media"</formula>
    </cfRule>
    <cfRule type="cellIs" dxfId="991" priority="188" operator="equal">
      <formula>"Baja"</formula>
    </cfRule>
    <cfRule type="cellIs" dxfId="990" priority="189" operator="equal">
      <formula>"Muy Baja"</formula>
    </cfRule>
  </conditionalFormatting>
  <conditionalFormatting sqref="AD39">
    <cfRule type="cellIs" dxfId="989" priority="156" operator="equal">
      <formula>"Muy Alta"</formula>
    </cfRule>
    <cfRule type="cellIs" dxfId="988" priority="157" operator="equal">
      <formula>"Alta"</formula>
    </cfRule>
    <cfRule type="cellIs" dxfId="987" priority="158" operator="equal">
      <formula>"Media"</formula>
    </cfRule>
    <cfRule type="cellIs" dxfId="986" priority="159" operator="equal">
      <formula>"Baja"</formula>
    </cfRule>
    <cfRule type="cellIs" dxfId="985" priority="160" operator="equal">
      <formula>"Muy Baja"</formula>
    </cfRule>
  </conditionalFormatting>
  <conditionalFormatting sqref="AD46">
    <cfRule type="cellIs" dxfId="984" priority="127" operator="equal">
      <formula>"Muy Alta"</formula>
    </cfRule>
    <cfRule type="cellIs" dxfId="983" priority="128" operator="equal">
      <formula>"Alta"</formula>
    </cfRule>
    <cfRule type="cellIs" dxfId="982" priority="129" operator="equal">
      <formula>"Media"</formula>
    </cfRule>
    <cfRule type="cellIs" dxfId="981" priority="130" operator="equal">
      <formula>"Baja"</formula>
    </cfRule>
    <cfRule type="cellIs" dxfId="980" priority="131" operator="equal">
      <formula>"Muy Baja"</formula>
    </cfRule>
  </conditionalFormatting>
  <conditionalFormatting sqref="AD53">
    <cfRule type="cellIs" dxfId="979" priority="98" operator="equal">
      <formula>"Muy Alta"</formula>
    </cfRule>
    <cfRule type="cellIs" dxfId="978" priority="99" operator="equal">
      <formula>"Alta"</formula>
    </cfRule>
    <cfRule type="cellIs" dxfId="977" priority="100" operator="equal">
      <formula>"Media"</formula>
    </cfRule>
    <cfRule type="cellIs" dxfId="976" priority="101" operator="equal">
      <formula>"Baja"</formula>
    </cfRule>
    <cfRule type="cellIs" dxfId="975" priority="102" operator="equal">
      <formula>"Muy Baja"</formula>
    </cfRule>
  </conditionalFormatting>
  <conditionalFormatting sqref="AD60">
    <cfRule type="cellIs" dxfId="974" priority="69" operator="equal">
      <formula>"Muy Alta"</formula>
    </cfRule>
    <cfRule type="cellIs" dxfId="973" priority="70" operator="equal">
      <formula>"Alta"</formula>
    </cfRule>
    <cfRule type="cellIs" dxfId="972" priority="71" operator="equal">
      <formula>"Media"</formula>
    </cfRule>
    <cfRule type="cellIs" dxfId="971" priority="72" operator="equal">
      <formula>"Baja"</formula>
    </cfRule>
    <cfRule type="cellIs" dxfId="970" priority="73" operator="equal">
      <formula>"Muy Baja"</formula>
    </cfRule>
  </conditionalFormatting>
  <conditionalFormatting sqref="AD67">
    <cfRule type="cellIs" dxfId="969" priority="40" operator="equal">
      <formula>"Muy Alta"</formula>
    </cfRule>
    <cfRule type="cellIs" dxfId="968" priority="41" operator="equal">
      <formula>"Alta"</formula>
    </cfRule>
    <cfRule type="cellIs" dxfId="967" priority="42" operator="equal">
      <formula>"Media"</formula>
    </cfRule>
    <cfRule type="cellIs" dxfId="966" priority="43" operator="equal">
      <formula>"Baja"</formula>
    </cfRule>
    <cfRule type="cellIs" dxfId="965" priority="44" operator="equal">
      <formula>"Muy Baja"</formula>
    </cfRule>
  </conditionalFormatting>
  <conditionalFormatting sqref="AD74">
    <cfRule type="cellIs" dxfId="964" priority="11" operator="equal">
      <formula>"Muy Alta"</formula>
    </cfRule>
    <cfRule type="cellIs" dxfId="963" priority="12" operator="equal">
      <formula>"Alta"</formula>
    </cfRule>
    <cfRule type="cellIs" dxfId="962" priority="13" operator="equal">
      <formula>"Media"</formula>
    </cfRule>
    <cfRule type="cellIs" dxfId="961" priority="14" operator="equal">
      <formula>"Baja"</formula>
    </cfRule>
    <cfRule type="cellIs" dxfId="960" priority="15" operator="equal">
      <formula>"Muy Baja"</formula>
    </cfRule>
  </conditionalFormatting>
  <conditionalFormatting sqref="AF11">
    <cfRule type="cellIs" dxfId="959" priority="267" operator="equal">
      <formula>"Catastrófico"</formula>
    </cfRule>
    <cfRule type="cellIs" dxfId="958" priority="268" operator="equal">
      <formula>"Mayor"</formula>
    </cfRule>
    <cfRule type="cellIs" dxfId="957" priority="269" operator="equal">
      <formula>"Moderado"</formula>
    </cfRule>
    <cfRule type="cellIs" dxfId="956" priority="270" operator="equal">
      <formula>"Menor"</formula>
    </cfRule>
    <cfRule type="cellIs" dxfId="955" priority="271" operator="equal">
      <formula>"Leve"</formula>
    </cfRule>
  </conditionalFormatting>
  <conditionalFormatting sqref="AF18">
    <cfRule type="cellIs" dxfId="954" priority="238" operator="equal">
      <formula>"Catastrófico"</formula>
    </cfRule>
    <cfRule type="cellIs" dxfId="953" priority="239" operator="equal">
      <formula>"Mayor"</formula>
    </cfRule>
    <cfRule type="cellIs" dxfId="952" priority="240" operator="equal">
      <formula>"Moderado"</formula>
    </cfRule>
    <cfRule type="cellIs" dxfId="951" priority="241" operator="equal">
      <formula>"Menor"</formula>
    </cfRule>
    <cfRule type="cellIs" dxfId="950" priority="242" operator="equal">
      <formula>"Leve"</formula>
    </cfRule>
  </conditionalFormatting>
  <conditionalFormatting sqref="AF25">
    <cfRule type="cellIs" dxfId="949" priority="209" operator="equal">
      <formula>"Catastrófico"</formula>
    </cfRule>
    <cfRule type="cellIs" dxfId="948" priority="210" operator="equal">
      <formula>"Mayor"</formula>
    </cfRule>
    <cfRule type="cellIs" dxfId="947" priority="211" operator="equal">
      <formula>"Moderado"</formula>
    </cfRule>
    <cfRule type="cellIs" dxfId="946" priority="212" operator="equal">
      <formula>"Menor"</formula>
    </cfRule>
    <cfRule type="cellIs" dxfId="945" priority="213" operator="equal">
      <formula>"Leve"</formula>
    </cfRule>
  </conditionalFormatting>
  <conditionalFormatting sqref="AF32">
    <cfRule type="cellIs" dxfId="944" priority="180" operator="equal">
      <formula>"Catastrófico"</formula>
    </cfRule>
    <cfRule type="cellIs" dxfId="943" priority="181" operator="equal">
      <formula>"Mayor"</formula>
    </cfRule>
    <cfRule type="cellIs" dxfId="942" priority="182" operator="equal">
      <formula>"Moderado"</formula>
    </cfRule>
    <cfRule type="cellIs" dxfId="941" priority="183" operator="equal">
      <formula>"Menor"</formula>
    </cfRule>
    <cfRule type="cellIs" dxfId="940" priority="184" operator="equal">
      <formula>"Leve"</formula>
    </cfRule>
  </conditionalFormatting>
  <conditionalFormatting sqref="AF39">
    <cfRule type="cellIs" dxfId="939" priority="151" operator="equal">
      <formula>"Catastrófico"</formula>
    </cfRule>
    <cfRule type="cellIs" dxfId="938" priority="152" operator="equal">
      <formula>"Mayor"</formula>
    </cfRule>
    <cfRule type="cellIs" dxfId="937" priority="153" operator="equal">
      <formula>"Moderado"</formula>
    </cfRule>
    <cfRule type="cellIs" dxfId="936" priority="154" operator="equal">
      <formula>"Menor"</formula>
    </cfRule>
    <cfRule type="cellIs" dxfId="935" priority="155" operator="equal">
      <formula>"Leve"</formula>
    </cfRule>
  </conditionalFormatting>
  <conditionalFormatting sqref="AF46">
    <cfRule type="cellIs" dxfId="934" priority="122" operator="equal">
      <formula>"Catastrófico"</formula>
    </cfRule>
    <cfRule type="cellIs" dxfId="933" priority="123" operator="equal">
      <formula>"Mayor"</formula>
    </cfRule>
    <cfRule type="cellIs" dxfId="932" priority="124" operator="equal">
      <formula>"Moderado"</formula>
    </cfRule>
    <cfRule type="cellIs" dxfId="931" priority="125" operator="equal">
      <formula>"Menor"</formula>
    </cfRule>
    <cfRule type="cellIs" dxfId="930" priority="126" operator="equal">
      <formula>"Leve"</formula>
    </cfRule>
  </conditionalFormatting>
  <conditionalFormatting sqref="AF53">
    <cfRule type="cellIs" dxfId="929" priority="93" operator="equal">
      <formula>"Catastrófico"</formula>
    </cfRule>
    <cfRule type="cellIs" dxfId="928" priority="94" operator="equal">
      <formula>"Mayor"</formula>
    </cfRule>
    <cfRule type="cellIs" dxfId="927" priority="95" operator="equal">
      <formula>"Moderado"</formula>
    </cfRule>
    <cfRule type="cellIs" dxfId="926" priority="96" operator="equal">
      <formula>"Menor"</formula>
    </cfRule>
    <cfRule type="cellIs" dxfId="925" priority="97" operator="equal">
      <formula>"Leve"</formula>
    </cfRule>
  </conditionalFormatting>
  <conditionalFormatting sqref="AF60">
    <cfRule type="cellIs" dxfId="924" priority="64" operator="equal">
      <formula>"Catastrófico"</formula>
    </cfRule>
    <cfRule type="cellIs" dxfId="923" priority="65" operator="equal">
      <formula>"Mayor"</formula>
    </cfRule>
    <cfRule type="cellIs" dxfId="922" priority="66" operator="equal">
      <formula>"Moderado"</formula>
    </cfRule>
    <cfRule type="cellIs" dxfId="921" priority="67" operator="equal">
      <formula>"Menor"</formula>
    </cfRule>
    <cfRule type="cellIs" dxfId="920" priority="68" operator="equal">
      <formula>"Leve"</formula>
    </cfRule>
  </conditionalFormatting>
  <conditionalFormatting sqref="AF67">
    <cfRule type="cellIs" dxfId="919" priority="35" operator="equal">
      <formula>"Catastrófico"</formula>
    </cfRule>
    <cfRule type="cellIs" dxfId="918" priority="36" operator="equal">
      <formula>"Mayor"</formula>
    </cfRule>
    <cfRule type="cellIs" dxfId="917" priority="37" operator="equal">
      <formula>"Moderado"</formula>
    </cfRule>
    <cfRule type="cellIs" dxfId="916" priority="38" operator="equal">
      <formula>"Menor"</formula>
    </cfRule>
    <cfRule type="cellIs" dxfId="915" priority="39" operator="equal">
      <formula>"Leve"</formula>
    </cfRule>
  </conditionalFormatting>
  <conditionalFormatting sqref="AF74">
    <cfRule type="cellIs" dxfId="914" priority="6" operator="equal">
      <formula>"Catastrófico"</formula>
    </cfRule>
    <cfRule type="cellIs" dxfId="913" priority="7" operator="equal">
      <formula>"Mayor"</formula>
    </cfRule>
    <cfRule type="cellIs" dxfId="912" priority="8" operator="equal">
      <formula>"Moderado"</formula>
    </cfRule>
    <cfRule type="cellIs" dxfId="911" priority="9" operator="equal">
      <formula>"Menor"</formula>
    </cfRule>
    <cfRule type="cellIs" dxfId="910" priority="10" operator="equal">
      <formula>"Leve"</formula>
    </cfRule>
  </conditionalFormatting>
  <conditionalFormatting sqref="AH11">
    <cfRule type="cellIs" dxfId="909" priority="263" operator="equal">
      <formula>"Extremo"</formula>
    </cfRule>
    <cfRule type="cellIs" dxfId="908" priority="264" operator="equal">
      <formula>"Alto"</formula>
    </cfRule>
    <cfRule type="cellIs" dxfId="907" priority="265" operator="equal">
      <formula>"Moderado"</formula>
    </cfRule>
    <cfRule type="cellIs" dxfId="906" priority="266" operator="equal">
      <formula>"Bajo"</formula>
    </cfRule>
  </conditionalFormatting>
  <conditionalFormatting sqref="AH18">
    <cfRule type="cellIs" dxfId="905" priority="234" operator="equal">
      <formula>"Extremo"</formula>
    </cfRule>
    <cfRule type="cellIs" dxfId="904" priority="235" operator="equal">
      <formula>"Alto"</formula>
    </cfRule>
    <cfRule type="cellIs" dxfId="903" priority="236" operator="equal">
      <formula>"Moderado"</formula>
    </cfRule>
    <cfRule type="cellIs" dxfId="902" priority="237" operator="equal">
      <formula>"Bajo"</formula>
    </cfRule>
  </conditionalFormatting>
  <conditionalFormatting sqref="AH25">
    <cfRule type="cellIs" dxfId="901" priority="205" operator="equal">
      <formula>"Extremo"</formula>
    </cfRule>
    <cfRule type="cellIs" dxfId="900" priority="206" operator="equal">
      <formula>"Alto"</formula>
    </cfRule>
    <cfRule type="cellIs" dxfId="899" priority="207" operator="equal">
      <formula>"Moderado"</formula>
    </cfRule>
    <cfRule type="cellIs" dxfId="898" priority="208" operator="equal">
      <formula>"Bajo"</formula>
    </cfRule>
  </conditionalFormatting>
  <conditionalFormatting sqref="AH32">
    <cfRule type="cellIs" dxfId="897" priority="176" operator="equal">
      <formula>"Extremo"</formula>
    </cfRule>
    <cfRule type="cellIs" dxfId="896" priority="177" operator="equal">
      <formula>"Alto"</formula>
    </cfRule>
    <cfRule type="cellIs" dxfId="895" priority="178" operator="equal">
      <formula>"Moderado"</formula>
    </cfRule>
    <cfRule type="cellIs" dxfId="894" priority="179" operator="equal">
      <formula>"Bajo"</formula>
    </cfRule>
  </conditionalFormatting>
  <conditionalFormatting sqref="AH39">
    <cfRule type="cellIs" dxfId="893" priority="147" operator="equal">
      <formula>"Extremo"</formula>
    </cfRule>
    <cfRule type="cellIs" dxfId="892" priority="148" operator="equal">
      <formula>"Alto"</formula>
    </cfRule>
    <cfRule type="cellIs" dxfId="891" priority="149" operator="equal">
      <formula>"Moderado"</formula>
    </cfRule>
    <cfRule type="cellIs" dxfId="890" priority="150" operator="equal">
      <formula>"Bajo"</formula>
    </cfRule>
  </conditionalFormatting>
  <conditionalFormatting sqref="AH46">
    <cfRule type="cellIs" dxfId="889" priority="118" operator="equal">
      <formula>"Extremo"</formula>
    </cfRule>
    <cfRule type="cellIs" dxfId="888" priority="119" operator="equal">
      <formula>"Alto"</formula>
    </cfRule>
    <cfRule type="cellIs" dxfId="887" priority="120" operator="equal">
      <formula>"Moderado"</formula>
    </cfRule>
    <cfRule type="cellIs" dxfId="886" priority="121" operator="equal">
      <formula>"Bajo"</formula>
    </cfRule>
  </conditionalFormatting>
  <conditionalFormatting sqref="AH53">
    <cfRule type="cellIs" dxfId="885" priority="89" operator="equal">
      <formula>"Extremo"</formula>
    </cfRule>
    <cfRule type="cellIs" dxfId="884" priority="90" operator="equal">
      <formula>"Alto"</formula>
    </cfRule>
    <cfRule type="cellIs" dxfId="883" priority="91" operator="equal">
      <formula>"Moderado"</formula>
    </cfRule>
    <cfRule type="cellIs" dxfId="882" priority="92" operator="equal">
      <formula>"Bajo"</formula>
    </cfRule>
  </conditionalFormatting>
  <conditionalFormatting sqref="AH60">
    <cfRule type="cellIs" dxfId="881" priority="60" operator="equal">
      <formula>"Extremo"</formula>
    </cfRule>
    <cfRule type="cellIs" dxfId="880" priority="61" operator="equal">
      <formula>"Alto"</formula>
    </cfRule>
    <cfRule type="cellIs" dxfId="879" priority="62" operator="equal">
      <formula>"Moderado"</formula>
    </cfRule>
    <cfRule type="cellIs" dxfId="878" priority="63" operator="equal">
      <formula>"Bajo"</formula>
    </cfRule>
  </conditionalFormatting>
  <conditionalFormatting sqref="AH67">
    <cfRule type="cellIs" dxfId="877" priority="31" operator="equal">
      <formula>"Extremo"</formula>
    </cfRule>
    <cfRule type="cellIs" dxfId="876" priority="32" operator="equal">
      <formula>"Alto"</formula>
    </cfRule>
    <cfRule type="cellIs" dxfId="875" priority="33" operator="equal">
      <formula>"Moderado"</formula>
    </cfRule>
    <cfRule type="cellIs" dxfId="874" priority="34" operator="equal">
      <formula>"Bajo"</formula>
    </cfRule>
  </conditionalFormatting>
  <conditionalFormatting sqref="AH74">
    <cfRule type="cellIs" dxfId="873" priority="2" operator="equal">
      <formula>"Extremo"</formula>
    </cfRule>
    <cfRule type="cellIs" dxfId="872" priority="3" operator="equal">
      <formula>"Alto"</formula>
    </cfRule>
    <cfRule type="cellIs" dxfId="871" priority="4" operator="equal">
      <formula>"Moderado"</formula>
    </cfRule>
    <cfRule type="cellIs" dxfId="870" priority="5" operator="equal">
      <formula>"Bajo"</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C4A25A83-63F5-4F0A-99EC-B68D4FAC946A}">
          <x14:formula1>
            <xm:f>'C:\Backup cede 2022\Mis documentos\SGC\2025\Consolidación de riesgos 2025\COFIP\Gestión\corregido\[2. Gestión Contable FO-CEDE5-DIGEC-487 Administración de Riesgos de Gestión verisón final 30-01-2025.xlsx]Tabla Valoración controles'!#REF!</xm:f>
          </x14:formula1>
          <xm:sqref>W11:X80 Z11:AB80</xm:sqref>
        </x14:dataValidation>
        <x14:dataValidation type="list" allowBlank="1" showInputMessage="1" showErrorMessage="1" xr:uid="{4026BF4F-F18A-4FD8-88C3-58AA7C301624}">
          <x14:formula1>
            <xm:f>'C:\Backup cede 2022\Mis documentos\SGC\2025\Consolidación de riesgos 2025\COFIP\Gestión\corregido\[2. Gestión Contable FO-CEDE5-DIGEC-487 Administración de Riesgos de Gestión verisón final 30-01-2025.xlsx]Tabla Impacto'!#REF!</xm:f>
          </x14:formula1>
          <xm:sqref>L11:L80</xm:sqref>
        </x14:dataValidation>
        <x14:dataValidation type="list" allowBlank="1" showInputMessage="1" showErrorMessage="1" xr:uid="{3F87853B-324E-4DE0-9765-61D9A6485DB1}">
          <x14:formula1>
            <xm:f>'C:\Backup cede 2022\Mis documentos\SGC\2025\Consolidación de riesgos 2025\COFIP\Gestión\corregido\[2. Gestión Contable FO-CEDE5-DIGEC-487 Administración de Riesgos de Gestión verisón final 30-01-2025.xlsx]Opciones Tratamiento'!#REF!</xm:f>
          </x14:formula1>
          <xm:sqref>AO60 AO53 AO46 AO39 AO32 AO25 AO18 AO11 AO67 AO74 AI53 AI11 AI18 AI25 AI32 AI39 AI46 AI60 AI67 AI74 B11 C11:D80 H11:H80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CONSOLIDADO RIESGO FISCAL</vt:lpstr>
      <vt:lpstr>Riesgo 1</vt:lpstr>
      <vt:lpstr>Riesgo 2</vt:lpstr>
      <vt:lpstr>Riesgo 3</vt:lpstr>
      <vt:lpstr>Riesgo 4-5</vt:lpstr>
      <vt:lpstr>Riesgo 6</vt:lpstr>
      <vt:lpstr>Riesgo 7</vt:lpstr>
      <vt:lpstr>Riesgo 8</vt:lpstr>
      <vt:lpstr>Riesgo 9</vt:lpstr>
      <vt:lpstr>Riesgo 10</vt:lpstr>
      <vt:lpstr>Riesgo 11</vt:lpstr>
      <vt:lpstr>Riesgo 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2025-02-04T12:43:11Z</dcterms:modified>
</cp:coreProperties>
</file>